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volatileDependencies.xml" ContentType="application/vnd.openxmlformats-officedocument.spreadsheetml.volatileDependenc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55" yWindow="-15" windowWidth="9600" windowHeight="8400"/>
  </bookViews>
  <sheets>
    <sheet name="Cell" sheetId="1" r:id="rId1"/>
    <sheet name="NLR" sheetId="2" r:id="rId2"/>
    <sheet name="Param" sheetId="6" r:id="rId3"/>
    <sheet name="Functions" sheetId="7" r:id="rId4"/>
    <sheet name="Array" sheetId="8" r:id="rId5"/>
    <sheet name="Shared" sheetId="5" r:id="rId6"/>
    <sheet name="Table" sheetId="9" r:id="rId7"/>
  </sheets>
  <externalReferences>
    <externalReference r:id="rId8"/>
  </externalReferences>
  <definedNames>
    <definedName name="shared_test">Shared!$N$4</definedName>
  </definedNames>
  <calcPr calcId="114210"/>
</workbook>
</file>

<file path=xl/calcChain.xml><?xml version="1.0" encoding="utf-8"?>
<calcChain xmlns="http://schemas.openxmlformats.org/spreadsheetml/2006/main">
  <c r="R118" i="7"/>
  <c r="P118"/>
  <c r="D33" i="6"/>
  <c r="D32"/>
  <c r="B47" i="9"/>
  <c r="N43"/>
  <c r="M43"/>
  <c r="L43"/>
  <c r="K43"/>
  <c r="B43"/>
  <c r="N42"/>
  <c r="M42"/>
  <c r="L42"/>
  <c r="K42"/>
  <c r="B42"/>
  <c r="N41"/>
  <c r="M41"/>
  <c r="L41"/>
  <c r="K41"/>
  <c r="B41"/>
  <c r="N40"/>
  <c r="M40"/>
  <c r="L40"/>
  <c r="K40"/>
  <c r="B40"/>
  <c r="N35"/>
  <c r="M35"/>
  <c r="L35"/>
  <c r="K35"/>
  <c r="N34"/>
  <c r="M34"/>
  <c r="L34"/>
  <c r="K34"/>
  <c r="N33"/>
  <c r="M33"/>
  <c r="L33"/>
  <c r="K33"/>
  <c r="N32"/>
  <c r="M32"/>
  <c r="L32"/>
  <c r="K32"/>
  <c r="F31"/>
  <c r="E31"/>
  <c r="D31"/>
  <c r="C31"/>
  <c r="N51"/>
  <c r="M51"/>
  <c r="L51"/>
  <c r="K51"/>
  <c r="N50"/>
  <c r="M50"/>
  <c r="L50"/>
  <c r="K50"/>
  <c r="N49"/>
  <c r="M49"/>
  <c r="L49"/>
  <c r="K49"/>
  <c r="N48"/>
  <c r="M48"/>
  <c r="L48"/>
  <c r="K48"/>
  <c r="B23"/>
  <c r="N27"/>
  <c r="M27"/>
  <c r="L27"/>
  <c r="K27"/>
  <c r="N26"/>
  <c r="M26"/>
  <c r="L26"/>
  <c r="K26"/>
  <c r="N25"/>
  <c r="M25"/>
  <c r="L25"/>
  <c r="K25"/>
  <c r="N24"/>
  <c r="M24"/>
  <c r="L24"/>
  <c r="K24"/>
  <c r="B19"/>
  <c r="B18"/>
  <c r="B17"/>
  <c r="B16"/>
  <c r="N19"/>
  <c r="M19"/>
  <c r="L19"/>
  <c r="K19"/>
  <c r="N18"/>
  <c r="M18"/>
  <c r="L18"/>
  <c r="K18"/>
  <c r="N17"/>
  <c r="M17"/>
  <c r="L17"/>
  <c r="K17"/>
  <c r="N16"/>
  <c r="M16"/>
  <c r="L16"/>
  <c r="K16"/>
  <c r="E7"/>
  <c r="F7"/>
  <c r="D7"/>
  <c r="C7"/>
  <c r="N11"/>
  <c r="M11"/>
  <c r="L11"/>
  <c r="K11"/>
  <c r="N10"/>
  <c r="M10"/>
  <c r="L10"/>
  <c r="K10"/>
  <c r="N9"/>
  <c r="M9"/>
  <c r="L9"/>
  <c r="K9"/>
  <c r="N8"/>
  <c r="M8"/>
  <c r="L8"/>
  <c r="K8"/>
  <c r="M103" i="7"/>
  <c r="M95"/>
  <c r="M87"/>
  <c r="M81"/>
  <c r="M80"/>
  <c r="M67"/>
  <c r="M66"/>
  <c r="M65"/>
  <c r="M64"/>
  <c r="M63"/>
  <c r="M62"/>
  <c r="M61"/>
  <c r="M48"/>
  <c r="M47"/>
  <c r="M46"/>
  <c r="M45"/>
  <c r="M44"/>
  <c r="M43"/>
  <c r="M42"/>
  <c r="M41"/>
  <c r="C135"/>
  <c r="E66"/>
  <c r="C59"/>
  <c r="C58"/>
  <c r="C57"/>
  <c r="C56"/>
  <c r="K17"/>
  <c r="C36"/>
  <c r="C35"/>
  <c r="M39"/>
  <c r="K39"/>
  <c r="C107"/>
  <c r="C10"/>
  <c r="C9"/>
  <c r="U42" i="1"/>
  <c r="W42"/>
  <c r="U41"/>
  <c r="W41"/>
  <c r="U40"/>
  <c r="W40"/>
  <c r="U39"/>
  <c r="U38"/>
  <c r="U37"/>
  <c r="U36"/>
  <c r="U35"/>
  <c r="U34"/>
  <c r="U33"/>
  <c r="U32"/>
  <c r="N7" i="5"/>
  <c r="B7"/>
  <c r="O7"/>
  <c r="C7"/>
  <c r="P7"/>
  <c r="D7"/>
  <c r="Q7"/>
  <c r="E7"/>
  <c r="F7"/>
  <c r="G7"/>
  <c r="H7"/>
  <c r="I7"/>
  <c r="J7"/>
  <c r="K7"/>
  <c r="L7"/>
  <c r="M7"/>
  <c r="N8"/>
  <c r="B8"/>
  <c r="O8"/>
  <c r="C8"/>
  <c r="P8"/>
  <c r="D8"/>
  <c r="Q8"/>
  <c r="E8"/>
  <c r="F8"/>
  <c r="G8"/>
  <c r="H8"/>
  <c r="I8"/>
  <c r="J8"/>
  <c r="K8"/>
  <c r="L8"/>
  <c r="M8"/>
  <c r="N9"/>
  <c r="B9"/>
  <c r="O9"/>
  <c r="C9"/>
  <c r="P9"/>
  <c r="D9"/>
  <c r="Q9"/>
  <c r="E9"/>
  <c r="F9"/>
  <c r="G9"/>
  <c r="H9"/>
  <c r="I9"/>
  <c r="J9"/>
  <c r="K9"/>
  <c r="L9"/>
  <c r="M9"/>
  <c r="N10"/>
  <c r="B10"/>
  <c r="O10"/>
  <c r="C10"/>
  <c r="P10"/>
  <c r="D10"/>
  <c r="Q10"/>
  <c r="E10"/>
  <c r="F10"/>
  <c r="G10"/>
  <c r="H10"/>
  <c r="I10"/>
  <c r="J10"/>
  <c r="K10"/>
  <c r="L10"/>
  <c r="M10"/>
  <c r="Q14"/>
  <c r="E14"/>
  <c r="I14"/>
  <c r="J14"/>
  <c r="K14"/>
  <c r="L14"/>
  <c r="M14"/>
  <c r="N14"/>
  <c r="O14"/>
  <c r="P14"/>
  <c r="N15"/>
  <c r="B15"/>
  <c r="O15"/>
  <c r="C15"/>
  <c r="Q15"/>
  <c r="E15"/>
  <c r="F15"/>
  <c r="G15"/>
  <c r="I15"/>
  <c r="J15"/>
  <c r="K15"/>
  <c r="L15"/>
  <c r="M15"/>
  <c r="P15"/>
  <c r="N16"/>
  <c r="B16"/>
  <c r="Q16"/>
  <c r="E16"/>
  <c r="F16"/>
  <c r="I16"/>
  <c r="J16"/>
  <c r="K16"/>
  <c r="L16"/>
  <c r="M16"/>
  <c r="O16"/>
  <c r="P16"/>
  <c r="N17"/>
  <c r="B17"/>
  <c r="P17"/>
  <c r="D17"/>
  <c r="Q17"/>
  <c r="E17"/>
  <c r="F17"/>
  <c r="H17"/>
  <c r="I17"/>
  <c r="J17"/>
  <c r="K17"/>
  <c r="L17"/>
  <c r="M17"/>
  <c r="O17"/>
  <c r="O21"/>
  <c r="N21"/>
  <c r="P21"/>
  <c r="Q21"/>
  <c r="N22"/>
  <c r="O22"/>
  <c r="P22"/>
  <c r="Q22"/>
  <c r="N23"/>
  <c r="O23"/>
  <c r="P23"/>
  <c r="Q23"/>
  <c r="N24"/>
  <c r="O24"/>
  <c r="P24"/>
  <c r="Q24"/>
  <c r="C21"/>
  <c r="D21"/>
  <c r="E21"/>
  <c r="G21"/>
  <c r="H21"/>
  <c r="I21"/>
  <c r="J21"/>
  <c r="K21"/>
  <c r="L21"/>
  <c r="M21"/>
  <c r="B22"/>
  <c r="C22"/>
  <c r="D22"/>
  <c r="E22"/>
  <c r="F22"/>
  <c r="G22"/>
  <c r="H22"/>
  <c r="I22"/>
  <c r="J22"/>
  <c r="K22"/>
  <c r="L22"/>
  <c r="M22"/>
  <c r="B23"/>
  <c r="C23"/>
  <c r="D23"/>
  <c r="E23"/>
  <c r="F23"/>
  <c r="G23"/>
  <c r="H23"/>
  <c r="I23"/>
  <c r="J23"/>
  <c r="K23"/>
  <c r="L23"/>
  <c r="M23"/>
  <c r="B24"/>
  <c r="C24"/>
  <c r="D24"/>
  <c r="E24"/>
  <c r="F24"/>
  <c r="G24"/>
  <c r="H24"/>
  <c r="I24"/>
  <c r="J24"/>
  <c r="K24"/>
  <c r="L24"/>
  <c r="M24"/>
  <c r="B7" i="8"/>
  <c r="B7" a="1"/>
  <c r="C7"/>
  <c r="F7"/>
  <c r="G7"/>
  <c r="B8"/>
  <c r="C8"/>
  <c r="F8"/>
  <c r="G8"/>
  <c r="B9"/>
  <c r="B9" a="1"/>
  <c r="C9"/>
  <c r="F9"/>
  <c r="G9"/>
  <c r="B10"/>
  <c r="C10"/>
  <c r="F10"/>
  <c r="G10"/>
  <c r="B11"/>
  <c r="B11" a="1"/>
  <c r="C11"/>
  <c r="F11"/>
  <c r="G11"/>
  <c r="B12"/>
  <c r="C12"/>
  <c r="F12"/>
  <c r="G12"/>
  <c r="B13"/>
  <c r="B13" a="1"/>
  <c r="C13"/>
  <c r="F13"/>
  <c r="G13"/>
  <c r="B14"/>
  <c r="C14"/>
  <c r="F14"/>
  <c r="G14"/>
  <c r="B18"/>
  <c r="B18" a="1"/>
  <c r="C18"/>
  <c r="F18"/>
  <c r="G18"/>
  <c r="B19"/>
  <c r="C19"/>
  <c r="F19"/>
  <c r="G19"/>
  <c r="B20"/>
  <c r="B20" a="1"/>
  <c r="C20"/>
  <c r="F20"/>
  <c r="G20"/>
  <c r="B21"/>
  <c r="C21"/>
  <c r="F21"/>
  <c r="G21"/>
  <c r="B22"/>
  <c r="B22" a="1"/>
  <c r="C22"/>
  <c r="F22"/>
  <c r="G22"/>
  <c r="B23"/>
  <c r="C23"/>
  <c r="F23"/>
  <c r="G23"/>
  <c r="B27"/>
  <c r="B27" a="1"/>
  <c r="C27"/>
  <c r="F27"/>
  <c r="G27"/>
  <c r="B28"/>
  <c r="C28"/>
  <c r="F28"/>
  <c r="G28"/>
  <c r="B32"/>
  <c r="D32"/>
  <c r="C7" i="7"/>
  <c r="E7"/>
  <c r="K7"/>
  <c r="M7"/>
  <c r="P7"/>
  <c r="R7"/>
  <c r="C8"/>
  <c r="E8"/>
  <c r="K8"/>
  <c r="M8"/>
  <c r="P8"/>
  <c r="R8"/>
  <c r="E9"/>
  <c r="K9"/>
  <c r="M9"/>
  <c r="P9"/>
  <c r="R9"/>
  <c r="E10"/>
  <c r="K10"/>
  <c r="M10"/>
  <c r="P10"/>
  <c r="R10"/>
  <c r="C11"/>
  <c r="E11"/>
  <c r="K11"/>
  <c r="M11"/>
  <c r="P11"/>
  <c r="R11"/>
  <c r="C12"/>
  <c r="E12"/>
  <c r="K12"/>
  <c r="M12"/>
  <c r="P12"/>
  <c r="R12"/>
  <c r="C13"/>
  <c r="E13"/>
  <c r="K13"/>
  <c r="M13"/>
  <c r="P13"/>
  <c r="R13"/>
  <c r="C14"/>
  <c r="E14"/>
  <c r="K14"/>
  <c r="M14"/>
  <c r="P14"/>
  <c r="R14"/>
  <c r="C15"/>
  <c r="E15"/>
  <c r="K15"/>
  <c r="M15"/>
  <c r="P15"/>
  <c r="R15"/>
  <c r="C16"/>
  <c r="E16"/>
  <c r="K16"/>
  <c r="M16"/>
  <c r="P16"/>
  <c r="R16"/>
  <c r="C17"/>
  <c r="E17"/>
  <c r="M17"/>
  <c r="P17"/>
  <c r="R17"/>
  <c r="C18"/>
  <c r="E18"/>
  <c r="K18"/>
  <c r="M18"/>
  <c r="P18"/>
  <c r="R18"/>
  <c r="C19"/>
  <c r="E19"/>
  <c r="K19"/>
  <c r="M19"/>
  <c r="P19"/>
  <c r="R19"/>
  <c r="C20"/>
  <c r="E20"/>
  <c r="K20"/>
  <c r="M20"/>
  <c r="P20"/>
  <c r="R20"/>
  <c r="C21"/>
  <c r="E21"/>
  <c r="K21"/>
  <c r="M21"/>
  <c r="P21"/>
  <c r="R21"/>
  <c r="C22"/>
  <c r="E22"/>
  <c r="K22"/>
  <c r="M22"/>
  <c r="P22"/>
  <c r="R22"/>
  <c r="C23"/>
  <c r="E23"/>
  <c r="K23"/>
  <c r="M23"/>
  <c r="P23"/>
  <c r="R23"/>
  <c r="C24"/>
  <c r="E24"/>
  <c r="K24"/>
  <c r="M24"/>
  <c r="P24"/>
  <c r="R24"/>
  <c r="C25"/>
  <c r="E25"/>
  <c r="K25"/>
  <c r="M25"/>
  <c r="P25"/>
  <c r="R25"/>
  <c r="C26"/>
  <c r="E26"/>
  <c r="K26"/>
  <c r="M26"/>
  <c r="P26"/>
  <c r="R26"/>
  <c r="C27"/>
  <c r="E27"/>
  <c r="K27"/>
  <c r="M27"/>
  <c r="P27"/>
  <c r="R27"/>
  <c r="C28"/>
  <c r="E28"/>
  <c r="K28"/>
  <c r="M28"/>
  <c r="P28"/>
  <c r="R28"/>
  <c r="C29"/>
  <c r="E29"/>
  <c r="K29"/>
  <c r="M29"/>
  <c r="P29"/>
  <c r="R29"/>
  <c r="C30"/>
  <c r="E30"/>
  <c r="K30"/>
  <c r="M30"/>
  <c r="P30"/>
  <c r="R30"/>
  <c r="C31"/>
  <c r="E31"/>
  <c r="K31"/>
  <c r="M31"/>
  <c r="P31"/>
  <c r="R31"/>
  <c r="C32"/>
  <c r="E32"/>
  <c r="K32"/>
  <c r="M32"/>
  <c r="P32"/>
  <c r="R32"/>
  <c r="C33"/>
  <c r="E33"/>
  <c r="P33"/>
  <c r="R33"/>
  <c r="C34"/>
  <c r="E34"/>
  <c r="P34"/>
  <c r="R34"/>
  <c r="E35"/>
  <c r="P35"/>
  <c r="R35"/>
  <c r="E36"/>
  <c r="K36"/>
  <c r="M36"/>
  <c r="P36"/>
  <c r="R36"/>
  <c r="C37"/>
  <c r="E37"/>
  <c r="K37"/>
  <c r="M37"/>
  <c r="P37"/>
  <c r="R37"/>
  <c r="C38"/>
  <c r="E38"/>
  <c r="K38"/>
  <c r="M38"/>
  <c r="P38"/>
  <c r="R38"/>
  <c r="C39"/>
  <c r="E39"/>
  <c r="P39"/>
  <c r="R39"/>
  <c r="C40"/>
  <c r="E40"/>
  <c r="K40"/>
  <c r="M40"/>
  <c r="P40"/>
  <c r="R40"/>
  <c r="C41"/>
  <c r="E41"/>
  <c r="K41"/>
  <c r="P41"/>
  <c r="R41"/>
  <c r="C42"/>
  <c r="E42"/>
  <c r="K42"/>
  <c r="P42"/>
  <c r="R42"/>
  <c r="C43"/>
  <c r="E43"/>
  <c r="K43"/>
  <c r="P43"/>
  <c r="R43"/>
  <c r="C44"/>
  <c r="E44"/>
  <c r="K44"/>
  <c r="P44"/>
  <c r="R44"/>
  <c r="C45"/>
  <c r="E45"/>
  <c r="K45"/>
  <c r="P45"/>
  <c r="R45"/>
  <c r="C46"/>
  <c r="E46"/>
  <c r="K46"/>
  <c r="P46"/>
  <c r="R46"/>
  <c r="C47"/>
  <c r="E47"/>
  <c r="K47"/>
  <c r="P47"/>
  <c r="R47"/>
  <c r="C48"/>
  <c r="E48"/>
  <c r="K48"/>
  <c r="P48"/>
  <c r="R48"/>
  <c r="C49"/>
  <c r="E49"/>
  <c r="K49"/>
  <c r="M49"/>
  <c r="P49"/>
  <c r="R49"/>
  <c r="C50"/>
  <c r="E50"/>
  <c r="K50"/>
  <c r="M50"/>
  <c r="P50"/>
  <c r="R50"/>
  <c r="C51"/>
  <c r="E51"/>
  <c r="K51"/>
  <c r="M51"/>
  <c r="P51"/>
  <c r="R51"/>
  <c r="C52"/>
  <c r="E52"/>
  <c r="K52"/>
  <c r="M52"/>
  <c r="P52"/>
  <c r="R52"/>
  <c r="C53"/>
  <c r="E53"/>
  <c r="K53"/>
  <c r="M53"/>
  <c r="P53"/>
  <c r="R53"/>
  <c r="C54"/>
  <c r="E54"/>
  <c r="K54"/>
  <c r="M54"/>
  <c r="P54"/>
  <c r="R54"/>
  <c r="C55"/>
  <c r="E55"/>
  <c r="K55"/>
  <c r="M55"/>
  <c r="P55"/>
  <c r="R55"/>
  <c r="E56"/>
  <c r="K56"/>
  <c r="M56"/>
  <c r="P56"/>
  <c r="R56"/>
  <c r="E57"/>
  <c r="K57"/>
  <c r="M57"/>
  <c r="P57"/>
  <c r="R57"/>
  <c r="E58"/>
  <c r="K58"/>
  <c r="M58"/>
  <c r="P58"/>
  <c r="R58"/>
  <c r="E59"/>
  <c r="K59"/>
  <c r="M59"/>
  <c r="P59"/>
  <c r="R59"/>
  <c r="C60"/>
  <c r="E60"/>
  <c r="K60"/>
  <c r="M60"/>
  <c r="P60"/>
  <c r="R60"/>
  <c r="C61"/>
  <c r="E61"/>
  <c r="K61"/>
  <c r="P61"/>
  <c r="R61"/>
  <c r="C62"/>
  <c r="E62"/>
  <c r="K62"/>
  <c r="P62"/>
  <c r="R62"/>
  <c r="C63"/>
  <c r="E63"/>
  <c r="K63"/>
  <c r="P63"/>
  <c r="R63"/>
  <c r="C64"/>
  <c r="E64"/>
  <c r="K64"/>
  <c r="P64"/>
  <c r="R64"/>
  <c r="C65"/>
  <c r="E65"/>
  <c r="K65"/>
  <c r="P65"/>
  <c r="R65"/>
  <c r="C66"/>
  <c r="K66"/>
  <c r="P66"/>
  <c r="R66"/>
  <c r="C67"/>
  <c r="E67"/>
  <c r="K67"/>
  <c r="P67"/>
  <c r="R67"/>
  <c r="C68"/>
  <c r="E68"/>
  <c r="K68"/>
  <c r="M68"/>
  <c r="P68"/>
  <c r="R68"/>
  <c r="C69"/>
  <c r="E69"/>
  <c r="K69"/>
  <c r="M69"/>
  <c r="P69"/>
  <c r="R69"/>
  <c r="C70"/>
  <c r="E70"/>
  <c r="K70"/>
  <c r="M70"/>
  <c r="P70"/>
  <c r="R70"/>
  <c r="C71"/>
  <c r="E71"/>
  <c r="K71"/>
  <c r="M71"/>
  <c r="P71"/>
  <c r="R71"/>
  <c r="C72"/>
  <c r="E72"/>
  <c r="K72"/>
  <c r="M72"/>
  <c r="P72"/>
  <c r="R72"/>
  <c r="C73"/>
  <c r="E73"/>
  <c r="K73"/>
  <c r="M73"/>
  <c r="P73"/>
  <c r="R73"/>
  <c r="C74"/>
  <c r="E74"/>
  <c r="K74"/>
  <c r="M74"/>
  <c r="P74"/>
  <c r="R74"/>
  <c r="C75"/>
  <c r="E75"/>
  <c r="K75"/>
  <c r="M75"/>
  <c r="P75"/>
  <c r="R75"/>
  <c r="C76"/>
  <c r="E76"/>
  <c r="K76"/>
  <c r="M76"/>
  <c r="P76"/>
  <c r="R76"/>
  <c r="C77"/>
  <c r="E77"/>
  <c r="K77"/>
  <c r="M77"/>
  <c r="P77"/>
  <c r="R77"/>
  <c r="C78"/>
  <c r="E78"/>
  <c r="K78"/>
  <c r="M78"/>
  <c r="P78"/>
  <c r="R78"/>
  <c r="C79"/>
  <c r="E79"/>
  <c r="K79"/>
  <c r="M79"/>
  <c r="P79"/>
  <c r="R79"/>
  <c r="C80"/>
  <c r="E80"/>
  <c r="K80"/>
  <c r="P80"/>
  <c r="R80"/>
  <c r="C81"/>
  <c r="E81"/>
  <c r="K81"/>
  <c r="P81"/>
  <c r="R81"/>
  <c r="C82"/>
  <c r="E82"/>
  <c r="K82"/>
  <c r="M82"/>
  <c r="P82"/>
  <c r="R82"/>
  <c r="C83"/>
  <c r="E83"/>
  <c r="K83"/>
  <c r="M83"/>
  <c r="P83"/>
  <c r="R83"/>
  <c r="C84"/>
  <c r="E84"/>
  <c r="K84"/>
  <c r="M84"/>
  <c r="P84"/>
  <c r="R84"/>
  <c r="C85"/>
  <c r="E85"/>
  <c r="K85"/>
  <c r="M85"/>
  <c r="P85"/>
  <c r="R85"/>
  <c r="C86"/>
  <c r="E86"/>
  <c r="K86"/>
  <c r="M86"/>
  <c r="P86"/>
  <c r="R86"/>
  <c r="C87"/>
  <c r="E87"/>
  <c r="K87"/>
  <c r="P87"/>
  <c r="R87"/>
  <c r="C88"/>
  <c r="E88"/>
  <c r="K88"/>
  <c r="M88"/>
  <c r="P88"/>
  <c r="R88"/>
  <c r="C89"/>
  <c r="E89"/>
  <c r="K89"/>
  <c r="M89"/>
  <c r="P89"/>
  <c r="R89"/>
  <c r="C90"/>
  <c r="E90"/>
  <c r="K90"/>
  <c r="M90"/>
  <c r="P90"/>
  <c r="R90"/>
  <c r="C91"/>
  <c r="E91"/>
  <c r="K91"/>
  <c r="M91"/>
  <c r="P91"/>
  <c r="R91"/>
  <c r="C92"/>
  <c r="E92"/>
  <c r="K92"/>
  <c r="M92"/>
  <c r="P92"/>
  <c r="R92"/>
  <c r="C93"/>
  <c r="E93"/>
  <c r="K93"/>
  <c r="M93"/>
  <c r="P93"/>
  <c r="R93"/>
  <c r="C94"/>
  <c r="E94"/>
  <c r="K94"/>
  <c r="M94"/>
  <c r="P94"/>
  <c r="R94"/>
  <c r="C95"/>
  <c r="E95"/>
  <c r="K95"/>
  <c r="P95"/>
  <c r="R95"/>
  <c r="C96"/>
  <c r="E96"/>
  <c r="K96"/>
  <c r="M96"/>
  <c r="P96"/>
  <c r="R96"/>
  <c r="C97"/>
  <c r="E97"/>
  <c r="K97"/>
  <c r="M97"/>
  <c r="P97"/>
  <c r="R97"/>
  <c r="C98"/>
  <c r="E98"/>
  <c r="K98"/>
  <c r="M98"/>
  <c r="P98"/>
  <c r="R98"/>
  <c r="C99"/>
  <c r="E99"/>
  <c r="K99"/>
  <c r="M99"/>
  <c r="P99"/>
  <c r="R99"/>
  <c r="C100"/>
  <c r="E100"/>
  <c r="K100"/>
  <c r="M100"/>
  <c r="C101"/>
  <c r="E101"/>
  <c r="K101"/>
  <c r="M101"/>
  <c r="C102"/>
  <c r="E102"/>
  <c r="K102"/>
  <c r="M102"/>
  <c r="C103"/>
  <c r="E103"/>
  <c r="K103"/>
  <c r="P103"/>
  <c r="R103"/>
  <c r="C104"/>
  <c r="E104"/>
  <c r="C105"/>
  <c r="E105"/>
  <c r="P104"/>
  <c r="R104"/>
  <c r="C106"/>
  <c r="E106"/>
  <c r="P105"/>
  <c r="R105"/>
  <c r="E107"/>
  <c r="K107"/>
  <c r="M107"/>
  <c r="P106"/>
  <c r="R106"/>
  <c r="C108"/>
  <c r="E108"/>
  <c r="K108"/>
  <c r="M108"/>
  <c r="P107"/>
  <c r="R107"/>
  <c r="C109"/>
  <c r="E109"/>
  <c r="K109"/>
  <c r="M109"/>
  <c r="P108"/>
  <c r="R108"/>
  <c r="C110"/>
  <c r="E110"/>
  <c r="K110"/>
  <c r="M110"/>
  <c r="P109"/>
  <c r="R109"/>
  <c r="C111"/>
  <c r="E111"/>
  <c r="K111"/>
  <c r="M111"/>
  <c r="P110"/>
  <c r="R110"/>
  <c r="C112"/>
  <c r="E112"/>
  <c r="K112"/>
  <c r="M112"/>
  <c r="P111"/>
  <c r="R111"/>
  <c r="C113"/>
  <c r="E113"/>
  <c r="K113"/>
  <c r="M113"/>
  <c r="P112"/>
  <c r="R112"/>
  <c r="C114"/>
  <c r="E114"/>
  <c r="K114"/>
  <c r="M114"/>
  <c r="P113"/>
  <c r="R113"/>
  <c r="C115"/>
  <c r="E115"/>
  <c r="K115"/>
  <c r="M115"/>
  <c r="P114"/>
  <c r="R114"/>
  <c r="C116"/>
  <c r="E116"/>
  <c r="K116"/>
  <c r="M116"/>
  <c r="C117"/>
  <c r="E117"/>
  <c r="K117"/>
  <c r="M117"/>
  <c r="C118"/>
  <c r="E118"/>
  <c r="K118"/>
  <c r="M118"/>
  <c r="C119"/>
  <c r="E119"/>
  <c r="K119"/>
  <c r="M119"/>
  <c r="C120"/>
  <c r="E120"/>
  <c r="C121"/>
  <c r="E121"/>
  <c r="C122"/>
  <c r="E122"/>
  <c r="C123"/>
  <c r="E123"/>
  <c r="K123"/>
  <c r="M123"/>
  <c r="C124"/>
  <c r="E124"/>
  <c r="K124"/>
  <c r="M124"/>
  <c r="C125"/>
  <c r="E125"/>
  <c r="K125"/>
  <c r="M125"/>
  <c r="C126"/>
  <c r="E126"/>
  <c r="K126"/>
  <c r="M126"/>
  <c r="C127"/>
  <c r="E127"/>
  <c r="K127"/>
  <c r="M127"/>
  <c r="C128"/>
  <c r="E128"/>
  <c r="K128"/>
  <c r="M128"/>
  <c r="C129"/>
  <c r="E129"/>
  <c r="K129"/>
  <c r="M129"/>
  <c r="C130"/>
  <c r="E130"/>
  <c r="K130"/>
  <c r="M130"/>
  <c r="C131"/>
  <c r="E131"/>
  <c r="K131"/>
  <c r="M131"/>
  <c r="C132"/>
  <c r="E132"/>
  <c r="K132"/>
  <c r="M132"/>
  <c r="C133"/>
  <c r="E133"/>
  <c r="C134"/>
  <c r="E134"/>
  <c r="E135"/>
  <c r="C136"/>
  <c r="E136"/>
  <c r="B7" i="6"/>
  <c r="D7"/>
  <c r="B8"/>
  <c r="D8"/>
  <c r="B12"/>
  <c r="D12"/>
  <c r="B13"/>
  <c r="D13"/>
  <c r="B14"/>
  <c r="D14"/>
  <c r="B15"/>
  <c r="D15"/>
  <c r="B16"/>
  <c r="D16"/>
  <c r="B17"/>
  <c r="D17"/>
  <c r="B18"/>
  <c r="D18"/>
  <c r="B19"/>
  <c r="D19"/>
  <c r="B20"/>
  <c r="D20"/>
  <c r="B21"/>
  <c r="D21"/>
  <c r="B25"/>
  <c r="D25"/>
  <c r="B26"/>
  <c r="D26"/>
  <c r="B27"/>
  <c r="D27"/>
  <c r="B28"/>
  <c r="D28"/>
  <c r="B32"/>
  <c r="B33"/>
  <c r="L7" i="2"/>
  <c r="N7"/>
  <c r="R7"/>
  <c r="R7" a="1"/>
  <c r="T7"/>
  <c r="L8"/>
  <c r="N8"/>
  <c r="R8"/>
  <c r="R8" a="1"/>
  <c r="T8"/>
  <c r="L9"/>
  <c r="N9"/>
  <c r="R9"/>
  <c r="R9" a="1"/>
  <c r="T9"/>
  <c r="L10"/>
  <c r="N10"/>
  <c r="R10"/>
  <c r="R10" a="1"/>
  <c r="T10"/>
  <c r="L11"/>
  <c r="N11"/>
  <c r="R11"/>
  <c r="R11" a="1"/>
  <c r="T11"/>
  <c r="L12"/>
  <c r="N12"/>
  <c r="R12"/>
  <c r="R12" a="1"/>
  <c r="T12"/>
  <c r="L13"/>
  <c r="N13"/>
  <c r="R13"/>
  <c r="R13" a="1"/>
  <c r="T13"/>
  <c r="L14"/>
  <c r="N14"/>
  <c r="R14"/>
  <c r="R14" a="1"/>
  <c r="T14"/>
  <c r="L15"/>
  <c r="N15"/>
  <c r="R15"/>
  <c r="R15" a="1"/>
  <c r="T15"/>
  <c r="L16"/>
  <c r="N16"/>
  <c r="R16"/>
  <c r="R16" a="1"/>
  <c r="T16"/>
  <c r="B17"/>
  <c r="C17"/>
  <c r="D17"/>
  <c r="D17" a="1"/>
  <c r="E17"/>
  <c r="E17" a="1"/>
  <c r="L17"/>
  <c r="N17"/>
  <c r="R17"/>
  <c r="R17" a="1"/>
  <c r="T17"/>
  <c r="L18"/>
  <c r="N18"/>
  <c r="R18"/>
  <c r="R18" a="1"/>
  <c r="T18"/>
  <c r="L19"/>
  <c r="N19"/>
  <c r="R19"/>
  <c r="T19"/>
  <c r="L20"/>
  <c r="N20"/>
  <c r="R20"/>
  <c r="T20"/>
  <c r="L21"/>
  <c r="N21"/>
  <c r="R21"/>
  <c r="R21" a="1"/>
  <c r="T21"/>
  <c r="L22"/>
  <c r="N22"/>
  <c r="R22"/>
  <c r="R22" a="1"/>
  <c r="T22"/>
  <c r="L23"/>
  <c r="N23"/>
  <c r="R23"/>
  <c r="R23" a="1"/>
  <c r="T23"/>
  <c r="L24"/>
  <c r="N24"/>
  <c r="R24"/>
  <c r="R24" a="1"/>
  <c r="T24"/>
  <c r="L25"/>
  <c r="N25"/>
  <c r="R25"/>
  <c r="R25" a="1"/>
  <c r="T25"/>
  <c r="L26"/>
  <c r="N26"/>
  <c r="R26"/>
  <c r="R26" a="1"/>
  <c r="T26"/>
  <c r="L27"/>
  <c r="N27"/>
  <c r="R27"/>
  <c r="R27" a="1"/>
  <c r="T27"/>
  <c r="L28"/>
  <c r="N28"/>
  <c r="R28"/>
  <c r="R28" a="1"/>
  <c r="T28"/>
  <c r="L29"/>
  <c r="N29"/>
  <c r="R29"/>
  <c r="R29" a="1"/>
  <c r="T29"/>
  <c r="L30"/>
  <c r="N30"/>
  <c r="R30"/>
  <c r="R30" a="1"/>
  <c r="T30"/>
  <c r="L31"/>
  <c r="N31"/>
  <c r="R31"/>
  <c r="R31" a="1"/>
  <c r="T31"/>
  <c r="L32"/>
  <c r="N32"/>
  <c r="R32"/>
  <c r="R32" a="1"/>
  <c r="T32"/>
  <c r="L33"/>
  <c r="N33"/>
  <c r="R33"/>
  <c r="R33" a="1"/>
  <c r="T33"/>
  <c r="C7" i="1"/>
  <c r="E7"/>
  <c r="H7"/>
  <c r="J7"/>
  <c r="N7"/>
  <c r="P7"/>
  <c r="U7"/>
  <c r="W7"/>
  <c r="C8"/>
  <c r="E8"/>
  <c r="H8"/>
  <c r="J8"/>
  <c r="N8"/>
  <c r="P8"/>
  <c r="U8"/>
  <c r="W8"/>
  <c r="C9"/>
  <c r="E9"/>
  <c r="H9"/>
  <c r="J9"/>
  <c r="N9"/>
  <c r="P9"/>
  <c r="U9"/>
  <c r="W9"/>
  <c r="C10"/>
  <c r="E10"/>
  <c r="H10"/>
  <c r="J10"/>
  <c r="N10"/>
  <c r="P10"/>
  <c r="U10"/>
  <c r="W10"/>
  <c r="C11"/>
  <c r="E11"/>
  <c r="H11"/>
  <c r="J11"/>
  <c r="N11"/>
  <c r="P11"/>
  <c r="U11"/>
  <c r="W11"/>
  <c r="C12"/>
  <c r="E12"/>
  <c r="H12"/>
  <c r="J12"/>
  <c r="N12"/>
  <c r="P12"/>
  <c r="U12"/>
  <c r="W12"/>
  <c r="C13"/>
  <c r="E13"/>
  <c r="H13"/>
  <c r="J13"/>
  <c r="N13"/>
  <c r="P13"/>
  <c r="U13"/>
  <c r="W13"/>
  <c r="C14"/>
  <c r="E14"/>
  <c r="H14"/>
  <c r="J14"/>
  <c r="N14"/>
  <c r="P14"/>
  <c r="U14"/>
  <c r="W14"/>
  <c r="C15"/>
  <c r="E15"/>
  <c r="H15"/>
  <c r="J15"/>
  <c r="N15"/>
  <c r="P15"/>
  <c r="C16"/>
  <c r="E16"/>
  <c r="H16"/>
  <c r="J16"/>
  <c r="N16"/>
  <c r="P16"/>
  <c r="C17"/>
  <c r="E17"/>
  <c r="H17"/>
  <c r="J17"/>
  <c r="N17"/>
  <c r="P17"/>
  <c r="C18"/>
  <c r="E18"/>
  <c r="H18"/>
  <c r="J18"/>
  <c r="N18"/>
  <c r="P18"/>
  <c r="U18"/>
  <c r="W18"/>
  <c r="C19"/>
  <c r="E19"/>
  <c r="H19"/>
  <c r="J19"/>
  <c r="N19"/>
  <c r="P19"/>
  <c r="U19"/>
  <c r="W19"/>
  <c r="C20"/>
  <c r="E20"/>
  <c r="H20"/>
  <c r="J20"/>
  <c r="N20"/>
  <c r="P20"/>
  <c r="U20"/>
  <c r="W20"/>
  <c r="C21"/>
  <c r="E21"/>
  <c r="H21"/>
  <c r="J21"/>
  <c r="N21"/>
  <c r="P21"/>
  <c r="U21"/>
  <c r="W21"/>
  <c r="C22"/>
  <c r="E22"/>
  <c r="H22"/>
  <c r="J22"/>
  <c r="N22"/>
  <c r="P22"/>
  <c r="U22"/>
  <c r="W22"/>
  <c r="C23"/>
  <c r="E23"/>
  <c r="H23"/>
  <c r="J23"/>
  <c r="N23"/>
  <c r="P23"/>
  <c r="U23"/>
  <c r="W23"/>
  <c r="C24"/>
  <c r="E24"/>
  <c r="H24"/>
  <c r="J24"/>
  <c r="N24"/>
  <c r="P24"/>
  <c r="U24"/>
  <c r="W24"/>
  <c r="H25"/>
  <c r="J25"/>
  <c r="U25"/>
  <c r="W25"/>
  <c r="H26"/>
  <c r="J26"/>
  <c r="U26"/>
  <c r="W26"/>
  <c r="H27"/>
  <c r="J27"/>
  <c r="U27"/>
  <c r="W27"/>
  <c r="C28"/>
  <c r="E28"/>
  <c r="H28"/>
  <c r="J28"/>
  <c r="N28"/>
  <c r="P28"/>
  <c r="U28"/>
  <c r="W28"/>
  <c r="C29"/>
  <c r="E29"/>
  <c r="H29"/>
  <c r="J29"/>
  <c r="N29"/>
  <c r="P29"/>
  <c r="C30"/>
  <c r="E30"/>
  <c r="H30"/>
  <c r="J30"/>
  <c r="N30"/>
  <c r="P30"/>
  <c r="C31"/>
  <c r="E31"/>
  <c r="H31"/>
  <c r="J31"/>
  <c r="H32"/>
  <c r="J32"/>
  <c r="W32"/>
  <c r="H33"/>
  <c r="J33"/>
  <c r="W33"/>
  <c r="H34"/>
  <c r="J34"/>
  <c r="N34"/>
  <c r="P34"/>
  <c r="W34"/>
  <c r="C35"/>
  <c r="E35"/>
  <c r="H35"/>
  <c r="J35"/>
  <c r="N35"/>
  <c r="P35"/>
  <c r="W35"/>
  <c r="C36"/>
  <c r="E36"/>
  <c r="H36"/>
  <c r="J36"/>
  <c r="N36"/>
  <c r="P36"/>
  <c r="W36"/>
  <c r="C37"/>
  <c r="E37"/>
  <c r="H37"/>
  <c r="J37"/>
  <c r="N37"/>
  <c r="P37"/>
  <c r="W37"/>
  <c r="C38"/>
  <c r="E38"/>
  <c r="H38"/>
  <c r="J38"/>
  <c r="N38"/>
  <c r="P38"/>
  <c r="W38"/>
  <c r="C39"/>
  <c r="E39"/>
  <c r="H39"/>
  <c r="J39"/>
  <c r="N39"/>
  <c r="P39"/>
  <c r="W39"/>
  <c r="C40"/>
  <c r="E40"/>
  <c r="H40"/>
  <c r="J40"/>
  <c r="N40"/>
  <c r="P40"/>
  <c r="H41"/>
  <c r="J41"/>
  <c r="N41"/>
  <c r="P41"/>
  <c r="H42"/>
  <c r="J42"/>
  <c r="N42"/>
  <c r="P42"/>
  <c r="H43"/>
  <c r="J43"/>
  <c r="N43"/>
  <c r="P43"/>
  <c r="C44"/>
  <c r="E44"/>
  <c r="H44"/>
  <c r="J44"/>
  <c r="N44"/>
  <c r="P44"/>
  <c r="C45"/>
  <c r="E45"/>
  <c r="H45"/>
  <c r="J45"/>
  <c r="N45"/>
  <c r="P45"/>
  <c r="C46"/>
  <c r="E46"/>
  <c r="H46"/>
  <c r="J46"/>
  <c r="N46"/>
  <c r="P46"/>
  <c r="U43"/>
  <c r="W43"/>
  <c r="C47"/>
  <c r="E47"/>
  <c r="H47"/>
  <c r="J47"/>
  <c r="N47"/>
  <c r="P47"/>
  <c r="U44"/>
  <c r="W44"/>
  <c r="C48"/>
  <c r="E48"/>
  <c r="H48"/>
  <c r="J48"/>
  <c r="N48"/>
  <c r="P48"/>
  <c r="U45"/>
  <c r="W45"/>
  <c r="C49"/>
  <c r="E49"/>
  <c r="H49"/>
  <c r="J49"/>
  <c r="U46"/>
  <c r="W46"/>
  <c r="H50"/>
  <c r="J50"/>
  <c r="U47"/>
  <c r="W47"/>
  <c r="H51"/>
  <c r="J51"/>
  <c r="U48"/>
  <c r="W48"/>
  <c r="H52"/>
  <c r="J52"/>
  <c r="U49"/>
  <c r="W49"/>
  <c r="H53"/>
  <c r="J53"/>
  <c r="H54"/>
  <c r="J54"/>
  <c r="H55"/>
  <c r="J55"/>
  <c r="H56"/>
  <c r="J56"/>
  <c r="H57"/>
  <c r="J57"/>
  <c r="H58"/>
  <c r="J58"/>
  <c r="H59"/>
  <c r="J59"/>
  <c r="H60"/>
  <c r="J60"/>
  <c r="H61"/>
  <c r="J61"/>
  <c r="H62"/>
  <c r="J62"/>
  <c r="H63"/>
  <c r="J63"/>
  <c r="H64"/>
  <c r="J64"/>
  <c r="H65"/>
  <c r="J65"/>
  <c r="H66"/>
  <c r="J66"/>
  <c r="H67"/>
  <c r="J67"/>
  <c r="H68"/>
  <c r="J68"/>
  <c r="H69"/>
  <c r="J69"/>
  <c r="H70"/>
  <c r="J70"/>
</calcChain>
</file>

<file path=xl/sharedStrings.xml><?xml version="1.0" encoding="utf-8"?>
<sst xmlns="http://schemas.openxmlformats.org/spreadsheetml/2006/main" count="1093" uniqueCount="759">
  <si>
    <t>HYPERLINK</t>
  </si>
  <si>
    <t>BAHTTEXT</t>
  </si>
  <si>
    <t>AVERAGEA</t>
  </si>
  <si>
    <t>MAXA</t>
  </si>
  <si>
    <t>MINA</t>
  </si>
  <si>
    <t>STDEVPA</t>
  </si>
  <si>
    <t>VARPA</t>
  </si>
  <si>
    <t>STDEVA</t>
  </si>
  <si>
    <t>VARA</t>
  </si>
  <si>
    <t>PHONETIC</t>
  </si>
  <si>
    <t>ศูนย์บาทถ้วน</t>
  </si>
  <si>
    <t>THAIDAYOFWEEK</t>
  </si>
  <si>
    <t>THAIDIGIT</t>
  </si>
  <si>
    <t>THAIMONTHOFYEAR</t>
  </si>
  <si>
    <t>THAINUMSOUND</t>
  </si>
  <si>
    <t>THAINUMSTRING</t>
  </si>
  <si>
    <t>THAISTRINGLENGTH</t>
  </si>
  <si>
    <t>ISTHAIDIGIT</t>
  </si>
  <si>
    <t>ROUNDBAHTDOWN</t>
  </si>
  <si>
    <t>ROUNDBAHTUP</t>
  </si>
  <si>
    <t>THAIYEAR</t>
  </si>
  <si>
    <t>RTD</t>
  </si>
  <si>
    <t>TOKEN</t>
  </si>
  <si>
    <t>FORMULA</t>
  </si>
  <si>
    <t>IS</t>
  </si>
  <si>
    <t>MUST</t>
  </si>
  <si>
    <t>OK?</t>
  </si>
  <si>
    <t>tInt</t>
  </si>
  <si>
    <t>=1</t>
  </si>
  <si>
    <t>=7*3+2</t>
  </si>
  <si>
    <t>tRef</t>
  </si>
  <si>
    <t>tNum</t>
  </si>
  <si>
    <t>=1.2345</t>
  </si>
  <si>
    <t>=7*3+(2)</t>
  </si>
  <si>
    <t>tStr</t>
  </si>
  <si>
    <t>=""</t>
  </si>
  <si>
    <t>=7*(3)+2</t>
  </si>
  <si>
    <t>="ABC"</t>
  </si>
  <si>
    <t>ABC</t>
  </si>
  <si>
    <t>=(7)*3+2</t>
  </si>
  <si>
    <t>="2"</t>
  </si>
  <si>
    <t>2</t>
  </si>
  <si>
    <t>=7*(3+2)</t>
  </si>
  <si>
    <t>tArea</t>
  </si>
  <si>
    <t>tBool</t>
  </si>
  <si>
    <t>=FALSE</t>
  </si>
  <si>
    <t>=(7*3)+2</t>
  </si>
  <si>
    <t>=TRUE</t>
  </si>
  <si>
    <t>=(7*3+2)</t>
  </si>
  <si>
    <t>=#NULL!</t>
  </si>
  <si>
    <t>=7+3*2</t>
  </si>
  <si>
    <t>=#DIV/0!</t>
  </si>
  <si>
    <t>=7+(3*2)</t>
  </si>
  <si>
    <t>=#VALUE!</t>
  </si>
  <si>
    <t>=(7+3)*2</t>
  </si>
  <si>
    <t>=#REF!</t>
  </si>
  <si>
    <t>=7^3*2</t>
  </si>
  <si>
    <t>=#NAME?</t>
  </si>
  <si>
    <t>=7^(3*2)</t>
  </si>
  <si>
    <t>=#NUM!</t>
  </si>
  <si>
    <t>=(7^3)*2</t>
  </si>
  <si>
    <t>=#N/A</t>
  </si>
  <si>
    <t>=7*3^2</t>
  </si>
  <si>
    <t>tRef3d</t>
  </si>
  <si>
    <t>=7*(3^2)</t>
  </si>
  <si>
    <t>tArea3d</t>
  </si>
  <si>
    <t>=(7*3)^2</t>
  </si>
  <si>
    <t>=7^3+2</t>
  </si>
  <si>
    <t>tParen</t>
  </si>
  <si>
    <t>=(1)</t>
  </si>
  <si>
    <t>=7^(3+2)</t>
  </si>
  <si>
    <t>tUPlus</t>
  </si>
  <si>
    <t>=+(2)</t>
  </si>
  <si>
    <t>=(7^3)+2</t>
  </si>
  <si>
    <t>tUMinus</t>
  </si>
  <si>
    <t>=-(3)</t>
  </si>
  <si>
    <t>=7+3^2</t>
  </si>
  <si>
    <t>tPercent</t>
  </si>
  <si>
    <t>=4%</t>
  </si>
  <si>
    <t>=7+(3^2)</t>
  </si>
  <si>
    <t>=(7+3)^2</t>
  </si>
  <si>
    <t>tList</t>
  </si>
  <si>
    <t>=2^3*4+5</t>
  </si>
  <si>
    <t>tIsect</t>
  </si>
  <si>
    <t>=2^3*(4+5)</t>
  </si>
  <si>
    <t>tRange</t>
  </si>
  <si>
    <t>tAdd</t>
  </si>
  <si>
    <t>=3+2</t>
  </si>
  <si>
    <t>=2^(3*4)+5</t>
  </si>
  <si>
    <t>tSub</t>
  </si>
  <si>
    <t>=3-2</t>
  </si>
  <si>
    <t>=(2^3)*4+5</t>
  </si>
  <si>
    <t>tMul</t>
  </si>
  <si>
    <t>=3*2</t>
  </si>
  <si>
    <t>=2^(3*4+5)</t>
  </si>
  <si>
    <t>tDiv</t>
  </si>
  <si>
    <t>=3/2</t>
  </si>
  <si>
    <t>=2^(3*(4+5))</t>
  </si>
  <si>
    <t>tPower</t>
  </si>
  <si>
    <t>=3^2</t>
  </si>
  <si>
    <t>=2^((3*4)+5)</t>
  </si>
  <si>
    <t>tConcat</t>
  </si>
  <si>
    <t>="A"&amp;"B"</t>
  </si>
  <si>
    <t>AB</t>
  </si>
  <si>
    <t>=(2^3*4)+5</t>
  </si>
  <si>
    <t>=(2^(3*4))+5</t>
  </si>
  <si>
    <t>=((2^3)*4)+5</t>
  </si>
  <si>
    <t>=5+4*3^2</t>
  </si>
  <si>
    <t>tLT</t>
  </si>
  <si>
    <t>=3&lt;2</t>
  </si>
  <si>
    <t>=5+4*(3^2)</t>
  </si>
  <si>
    <t>tLE</t>
  </si>
  <si>
    <t>=3&lt;=2</t>
  </si>
  <si>
    <t>=5+(4*3)^2</t>
  </si>
  <si>
    <t>tEQ</t>
  </si>
  <si>
    <t>=3=2</t>
  </si>
  <si>
    <t>=(5+4)*3^2</t>
  </si>
  <si>
    <t>tGE</t>
  </si>
  <si>
    <t>=3&gt;=2</t>
  </si>
  <si>
    <t>=5+(4*3^2)</t>
  </si>
  <si>
    <t>tGT</t>
  </si>
  <si>
    <t>=3&gt;2</t>
  </si>
  <si>
    <t>=5+(4*(3^2))</t>
  </si>
  <si>
    <t>tNE</t>
  </si>
  <si>
    <t>=3&lt;&gt;2</t>
  </si>
  <si>
    <t>=5+((4*3)^2)</t>
  </si>
  <si>
    <t>=(5+4*3)^2</t>
  </si>
  <si>
    <t>=(5+(4*3))^2</t>
  </si>
  <si>
    <t>=((5+4)*3)^2</t>
  </si>
  <si>
    <t>=2^3/4-5</t>
  </si>
  <si>
    <t>=5-3/4^2</t>
  </si>
  <si>
    <t>=2+3&amp;7</t>
  </si>
  <si>
    <t>57</t>
  </si>
  <si>
    <t>=2+(3&amp;7)</t>
  </si>
  <si>
    <t>=(2+3)&amp;7</t>
  </si>
  <si>
    <t>=2+3=7</t>
  </si>
  <si>
    <t>=2+(3=7)</t>
  </si>
  <si>
    <t>=(2+3)=7</t>
  </si>
  <si>
    <t>=-(3+2)</t>
  </si>
  <si>
    <t>=-(3)+-(2)</t>
  </si>
  <si>
    <t>=-(3)*2</t>
  </si>
  <si>
    <t>=-(3*2)</t>
  </si>
  <si>
    <t>=-(3)*-(2)</t>
  </si>
  <si>
    <t>=-(3)^2</t>
  </si>
  <si>
    <t>=-(3^2)</t>
  </si>
  <si>
    <t>=-(2)^-(2)</t>
  </si>
  <si>
    <t>=50%^200%</t>
  </si>
  <si>
    <t>=-(50)%^-(200)%</t>
  </si>
  <si>
    <t>=--50%^--200%</t>
  </si>
  <si>
    <t>=---(10000)%%%</t>
  </si>
  <si>
    <t>=-+-+-+(1)</t>
  </si>
  <si>
    <t>xx1</t>
  </si>
  <si>
    <t>xx2</t>
  </si>
  <si>
    <t>xxx1</t>
  </si>
  <si>
    <t>xxx2</t>
  </si>
  <si>
    <t>yy1</t>
  </si>
  <si>
    <t>yy2</t>
  </si>
  <si>
    <t>yy3</t>
  </si>
  <si>
    <t>yy4</t>
  </si>
  <si>
    <t>yy5</t>
  </si>
  <si>
    <t>yy6</t>
  </si>
  <si>
    <t>yy7</t>
  </si>
  <si>
    <t>yy8</t>
  </si>
  <si>
    <t>tFunc</t>
  </si>
  <si>
    <t>=ABS(1)</t>
  </si>
  <si>
    <t>=MIN(1)</t>
  </si>
  <si>
    <t>tNameX</t>
  </si>
  <si>
    <t>=SUM(1)</t>
  </si>
  <si>
    <t>$A$1</t>
  </si>
  <si>
    <t>Binary operator</t>
  </si>
  <si>
    <t>Function, 0 params</t>
  </si>
  <si>
    <t>=(PI())</t>
  </si>
  <si>
    <t>Function, 1 param</t>
  </si>
  <si>
    <t>Function, 2 params</t>
  </si>
  <si>
    <t>Cell reference</t>
  </si>
  <si>
    <t>Intersection</t>
  </si>
  <si>
    <t>Unary operator (pre)</t>
  </si>
  <si>
    <t>Unary operator (post)</t>
  </si>
  <si>
    <t>tArray</t>
  </si>
  <si>
    <t>={1}</t>
  </si>
  <si>
    <t>={"ABC"}</t>
  </si>
  <si>
    <t>={TRUE}</t>
  </si>
  <si>
    <t>Constant array</t>
  </si>
  <si>
    <t>Constant value</t>
  </si>
  <si>
    <t>Repeated</t>
  </si>
  <si>
    <t>=({2})</t>
  </si>
  <si>
    <t>=(+(3))</t>
  </si>
  <si>
    <t>=(ABS((7)))</t>
  </si>
  <si>
    <t>={#VALUE!}</t>
  </si>
  <si>
    <t>text1</t>
  </si>
  <si>
    <t>text2</t>
  </si>
  <si>
    <t>text3</t>
  </si>
  <si>
    <t>red cells: not part of shared formula</t>
  </si>
  <si>
    <t>xxx2</t>
    <phoneticPr fontId="2" type="noConversion"/>
  </si>
  <si>
    <t>=-(3)+2</t>
  </si>
  <si>
    <t>FORMULA TEST DOCUMENT</t>
  </si>
  <si>
    <t>1 - CELL FORMULAS</t>
  </si>
  <si>
    <t>1.1 - CONSTANT OPERANDS</t>
  </si>
  <si>
    <t>1.2 - UNARY OPERATORS</t>
  </si>
  <si>
    <t>1.3 - BINARY ARITHMETIC OPERATORS</t>
  </si>
  <si>
    <t>1.4 - BINARY COMPARISON OPERATORS</t>
  </si>
  <si>
    <t>1.5 - OPERATOR PRECEDENCE</t>
  </si>
  <si>
    <t>1.6 - CELL REFERENCE TOKENS</t>
  </si>
  <si>
    <t>1.7 - CELL REFERENCE OPERATORS</t>
  </si>
  <si>
    <t>1.8 - CELL REFERENCE OPERATOR PRECEDENCE</t>
  </si>
  <si>
    <t>1.9 - FUNCTION TOKENS</t>
  </si>
  <si>
    <t>1.10 - PARENTHESES</t>
  </si>
  <si>
    <t>=N7/2*(N7+1)</t>
  </si>
  <si>
    <t>=N14/2*(N14+1)</t>
  </si>
  <si>
    <t>area = B14:E17, base = E14</t>
  </si>
  <si>
    <t>=N21/2*(N21+1)</t>
  </si>
  <si>
    <t>area = B21:E24, base = E21</t>
  </si>
  <si>
    <t>=(N21-MIN($N$21:$Q$24))^2</t>
  </si>
  <si>
    <t>area = B21:D22, base = C21</t>
  </si>
  <si>
    <t>area = B7:E10, base = B7</t>
  </si>
  <si>
    <t>=Q7</t>
  </si>
  <si>
    <t>=$Q8</t>
  </si>
  <si>
    <t>=Q$9</t>
  </si>
  <si>
    <t>=$Q$10</t>
  </si>
  <si>
    <t>=Q11:Q12</t>
  </si>
  <si>
    <t>=Q12:$Q13</t>
  </si>
  <si>
    <t>=Q13:Q$14</t>
  </si>
  <si>
    <t>=Q14:$Q$15</t>
  </si>
  <si>
    <t>=$Q15:Q16</t>
  </si>
  <si>
    <t>=Q$16:Q17</t>
  </si>
  <si>
    <t>=$Q$17:Q18</t>
  </si>
  <si>
    <t>=$Q$18:$Q$19</t>
  </si>
  <si>
    <t>=SUM(Q27:Q29:Q28:Q30)</t>
  </si>
  <si>
    <t>=-Q48:(Q48)</t>
  </si>
  <si>
    <t>=-(Q47):Q47</t>
  </si>
  <si>
    <t>Test cell</t>
  </si>
  <si>
    <t>tErr(NULL)</t>
  </si>
  <si>
    <t>tErr(DIV/0)</t>
  </si>
  <si>
    <t>tErr(VALUE)</t>
  </si>
  <si>
    <t>tErr(REF)</t>
  </si>
  <si>
    <t>tErr(NAME)</t>
  </si>
  <si>
    <t>tErr(NUM)</t>
  </si>
  <si>
    <t>tErr(N/A)</t>
  </si>
  <si>
    <t>tFuncVar/tMissing</t>
  </si>
  <si>
    <t>tFuncVar(SUM)</t>
  </si>
  <si>
    <t>tFuncVar - 1 param</t>
  </si>
  <si>
    <t>tFuncVar - 30 params</t>
  </si>
  <si>
    <t>tAttrSum</t>
  </si>
  <si>
    <t>tFuncVar(IF)</t>
  </si>
  <si>
    <t>tFuncVar(CHOOSE)</t>
  </si>
  <si>
    <t>tNlrColV</t>
  </si>
  <si>
    <t>tNlrColSV</t>
  </si>
  <si>
    <t>tNlrRange</t>
  </si>
  <si>
    <t>tNlrRangeS</t>
  </si>
  <si>
    <t>tNlrRowV</t>
  </si>
  <si>
    <t>Test cells for tNlrRowV</t>
  </si>
  <si>
    <t>Test cells for 3D references in other sheets</t>
  </si>
  <si>
    <t>tNlrColR tNlrRowR</t>
  </si>
  <si>
    <t>tNlrRowR tNlrColR</t>
  </si>
  <si>
    <t>tNlrColSR tNlrRowR</t>
  </si>
  <si>
    <t>tNlrRowR tNlrColSR</t>
  </si>
  <si>
    <t>tNlrRangeErr</t>
  </si>
  <si>
    <t>tNlrErr</t>
  </si>
  <si>
    <t>=FLOOR(-15,-10)</t>
  </si>
  <si>
    <t>=INDIRECT("$E$16")</t>
  </si>
  <si>
    <t>=INDIRECT("$E$17",TRUE)</t>
  </si>
  <si>
    <t>=ADDRESS(18,5)</t>
  </si>
  <si>
    <t>=ADDRESS(19,5,4)</t>
  </si>
  <si>
    <t>=ADDRESS(20,5,4,TRUE)</t>
  </si>
  <si>
    <t>=ADDRESS(21,5,4,TRUE,"Param")</t>
  </si>
  <si>
    <t>$E$18</t>
  </si>
  <si>
    <t>E19</t>
  </si>
  <si>
    <t>E20</t>
  </si>
  <si>
    <t>Param!E21</t>
  </si>
  <si>
    <t>COUNT</t>
  </si>
  <si>
    <t>IF</t>
  </si>
  <si>
    <t>ISNA</t>
  </si>
  <si>
    <t>ISERROR</t>
  </si>
  <si>
    <t>SUM</t>
  </si>
  <si>
    <t>AVERAGE</t>
  </si>
  <si>
    <t>MIN</t>
  </si>
  <si>
    <t>MAX</t>
  </si>
  <si>
    <t>ROW</t>
  </si>
  <si>
    <t>COLUMN</t>
  </si>
  <si>
    <t>NA</t>
  </si>
  <si>
    <t>NPV</t>
  </si>
  <si>
    <t>STDEV</t>
  </si>
  <si>
    <t>DOLLAR</t>
  </si>
  <si>
    <t>FIXED</t>
  </si>
  <si>
    <t>SIN</t>
  </si>
  <si>
    <t>COS</t>
  </si>
  <si>
    <t>TAN</t>
  </si>
  <si>
    <t>PI</t>
  </si>
  <si>
    <t>SQRT</t>
  </si>
  <si>
    <t>EXP</t>
  </si>
  <si>
    <t>LN</t>
  </si>
  <si>
    <t>LOG10</t>
  </si>
  <si>
    <t>ABS</t>
  </si>
  <si>
    <t>INT</t>
  </si>
  <si>
    <t>SIGN</t>
  </si>
  <si>
    <t>ROUND</t>
  </si>
  <si>
    <t>LOOKUP</t>
  </si>
  <si>
    <t>INDEX</t>
  </si>
  <si>
    <t>REPT</t>
  </si>
  <si>
    <t>MID</t>
  </si>
  <si>
    <t>LEN</t>
  </si>
  <si>
    <t>VALUE</t>
  </si>
  <si>
    <t>TRUE</t>
  </si>
  <si>
    <t>FALSE</t>
  </si>
  <si>
    <t>AND</t>
  </si>
  <si>
    <t>OR</t>
  </si>
  <si>
    <t>NOT</t>
  </si>
  <si>
    <t>MOD</t>
  </si>
  <si>
    <t>DCOUNT</t>
  </si>
  <si>
    <t>DSUM</t>
  </si>
  <si>
    <t>DAVERAGE</t>
  </si>
  <si>
    <t>DMIN</t>
  </si>
  <si>
    <t>DMAX</t>
  </si>
  <si>
    <t>DSTDEV</t>
  </si>
  <si>
    <t>VAR</t>
  </si>
  <si>
    <t>DVAR</t>
  </si>
  <si>
    <t>TEXT</t>
  </si>
  <si>
    <t>LINEST</t>
  </si>
  <si>
    <t>TREND</t>
  </si>
  <si>
    <t>LOGEST</t>
  </si>
  <si>
    <t>GROWTH</t>
  </si>
  <si>
    <t>PV</t>
  </si>
  <si>
    <t>FV</t>
  </si>
  <si>
    <t>NPER</t>
  </si>
  <si>
    <t>PMT</t>
  </si>
  <si>
    <t>RATE</t>
  </si>
  <si>
    <t>MIRR</t>
  </si>
  <si>
    <t>IRR</t>
  </si>
  <si>
    <t>RAND</t>
  </si>
  <si>
    <t>MATCH</t>
  </si>
  <si>
    <t>DATE</t>
  </si>
  <si>
    <t>TIME</t>
  </si>
  <si>
    <t>DAY</t>
  </si>
  <si>
    <t>MONTH</t>
  </si>
  <si>
    <t>YEAR</t>
  </si>
  <si>
    <t>WEEKDAY</t>
  </si>
  <si>
    <t>HOUR</t>
  </si>
  <si>
    <t>MINUTE</t>
  </si>
  <si>
    <t>SECOND</t>
  </si>
  <si>
    <t>NOW</t>
  </si>
  <si>
    <t>AREAS</t>
  </si>
  <si>
    <t>ROWS</t>
  </si>
  <si>
    <t>COLUMNS</t>
  </si>
  <si>
    <t>OFFSET</t>
  </si>
  <si>
    <t>SEARCH</t>
  </si>
  <si>
    <t>TRANSPOSE</t>
  </si>
  <si>
    <t>TYPE</t>
  </si>
  <si>
    <t>ATAN2</t>
  </si>
  <si>
    <t>ASIN</t>
  </si>
  <si>
    <t>ACOS</t>
  </si>
  <si>
    <t>CHOOSE</t>
  </si>
  <si>
    <t>HLOOKUP</t>
  </si>
  <si>
    <t>VLOOKUP</t>
  </si>
  <si>
    <t>ISREF</t>
  </si>
  <si>
    <t>LOG</t>
  </si>
  <si>
    <t>CHAR</t>
  </si>
  <si>
    <t>LOWER</t>
  </si>
  <si>
    <t>UPPER</t>
  </si>
  <si>
    <t>PROPER</t>
  </si>
  <si>
    <t>LEFT</t>
  </si>
  <si>
    <t>RIGHT</t>
  </si>
  <si>
    <t>EXACT</t>
  </si>
  <si>
    <t>TRIM</t>
  </si>
  <si>
    <t>REPLACE</t>
  </si>
  <si>
    <t>SUBSTITUTE</t>
  </si>
  <si>
    <t>CODE</t>
  </si>
  <si>
    <t>FIND</t>
  </si>
  <si>
    <t>CELL</t>
  </si>
  <si>
    <t>ISERR</t>
  </si>
  <si>
    <t>ISTEXT</t>
  </si>
  <si>
    <t>ISNUMBER</t>
  </si>
  <si>
    <t>ISBLANK</t>
  </si>
  <si>
    <t>T</t>
  </si>
  <si>
    <t>N</t>
  </si>
  <si>
    <t>DATEVALUE</t>
  </si>
  <si>
    <t>TIMEVALUE</t>
  </si>
  <si>
    <t>SLN</t>
  </si>
  <si>
    <t>SYD</t>
  </si>
  <si>
    <t>DDB</t>
  </si>
  <si>
    <t>INDIRECT</t>
  </si>
  <si>
    <t>CLEAN</t>
  </si>
  <si>
    <t>MDETERM</t>
  </si>
  <si>
    <t>MINVERSE</t>
  </si>
  <si>
    <t>MMULT</t>
  </si>
  <si>
    <t>IPMT</t>
  </si>
  <si>
    <t>PPMT</t>
  </si>
  <si>
    <t>COUNTA</t>
  </si>
  <si>
    <t>PRODUCT</t>
  </si>
  <si>
    <t>FACT</t>
  </si>
  <si>
    <t>DPRODUCT</t>
  </si>
  <si>
    <t>ISNONTEXT</t>
  </si>
  <si>
    <t>STDEVP</t>
  </si>
  <si>
    <t>VARP</t>
  </si>
  <si>
    <t>DSTDEVP</t>
  </si>
  <si>
    <t>DVARP</t>
  </si>
  <si>
    <t>TRUNC</t>
  </si>
  <si>
    <t>ISLOGICAL</t>
  </si>
  <si>
    <t>DCOUNTA</t>
  </si>
  <si>
    <t>FINDB</t>
  </si>
  <si>
    <t>SEARCHB</t>
  </si>
  <si>
    <t>REPLACEB</t>
  </si>
  <si>
    <t>LEFTB</t>
  </si>
  <si>
    <t>RIGHTB</t>
  </si>
  <si>
    <t>MIDB</t>
  </si>
  <si>
    <t>LENB</t>
  </si>
  <si>
    <t>ROUNDUP</t>
  </si>
  <si>
    <t>ROUNDDOWN</t>
  </si>
  <si>
    <t>ASC</t>
  </si>
  <si>
    <t>1</t>
  </si>
  <si>
    <t>ATAN</t>
  </si>
  <si>
    <t>a</t>
  </si>
  <si>
    <t>A</t>
  </si>
  <si>
    <t>Aa</t>
  </si>
  <si>
    <t>1 €</t>
  </si>
  <si>
    <t>ADDRESS</t>
  </si>
  <si>
    <t>VBD</t>
  </si>
  <si>
    <t>MEDIAN</t>
  </si>
  <si>
    <t>SUMPRODUCT</t>
  </si>
  <si>
    <t>SINH</t>
  </si>
  <si>
    <t>COSH</t>
  </si>
  <si>
    <t>TANH</t>
  </si>
  <si>
    <t>ASINH</t>
  </si>
  <si>
    <t>ACOSH</t>
  </si>
  <si>
    <t>ATANH</t>
  </si>
  <si>
    <t>DGET</t>
  </si>
  <si>
    <t>INFO</t>
  </si>
  <si>
    <t>DAYS360</t>
  </si>
  <si>
    <t>TODAY</t>
  </si>
  <si>
    <t>RANK</t>
  </si>
  <si>
    <t>FREQUENCY</t>
  </si>
  <si>
    <t>HYPGEOMDIST</t>
  </si>
  <si>
    <t>LOGNORMDIST</t>
  </si>
  <si>
    <t>BETADIST</t>
  </si>
  <si>
    <t>GAMMALN</t>
  </si>
  <si>
    <t>BETAINV</t>
  </si>
  <si>
    <t>BINOMDIST</t>
  </si>
  <si>
    <t>CHIDIST</t>
  </si>
  <si>
    <t>CHIINV</t>
  </si>
  <si>
    <t>CONFIDENCE</t>
  </si>
  <si>
    <t>EVEN</t>
  </si>
  <si>
    <t>FDIST</t>
  </si>
  <si>
    <t>FINV</t>
  </si>
  <si>
    <t>FISHER</t>
  </si>
  <si>
    <t>FISHERINV</t>
  </si>
  <si>
    <t>FLOOR</t>
  </si>
  <si>
    <t>GAMMADIST</t>
  </si>
  <si>
    <t>GAMMAINV</t>
  </si>
  <si>
    <t>LOGINV</t>
  </si>
  <si>
    <t>NORMDIST</t>
  </si>
  <si>
    <t>NORMINV</t>
  </si>
  <si>
    <t>ODD</t>
  </si>
  <si>
    <t>POISSONDIST</t>
  </si>
  <si>
    <t>TDIST</t>
  </si>
  <si>
    <t>WEIBULL</t>
  </si>
  <si>
    <t>SUMXMY2</t>
  </si>
  <si>
    <t>SUMX2MY2</t>
  </si>
  <si>
    <t>SUMX2DY2</t>
  </si>
  <si>
    <t>CHITEST</t>
  </si>
  <si>
    <t>CORREL</t>
  </si>
  <si>
    <t>COVAR</t>
  </si>
  <si>
    <t>FORECAST</t>
  </si>
  <si>
    <t>FTEST</t>
  </si>
  <si>
    <t>INTERCEPT</t>
  </si>
  <si>
    <t>PEARSON</t>
  </si>
  <si>
    <t>RSQ</t>
  </si>
  <si>
    <t>STEYX</t>
  </si>
  <si>
    <t>SLOPE</t>
  </si>
  <si>
    <t>TTEST</t>
  </si>
  <si>
    <t>PROB</t>
  </si>
  <si>
    <t>DEVSQ</t>
  </si>
  <si>
    <t>GEOMEAN</t>
  </si>
  <si>
    <t>HARMEAN</t>
  </si>
  <si>
    <t>SUMSQ</t>
  </si>
  <si>
    <t>KURT</t>
  </si>
  <si>
    <t>ZTEST</t>
  </si>
  <si>
    <t>LARGE</t>
  </si>
  <si>
    <t>SMALL</t>
  </si>
  <si>
    <t>QUARTILE</t>
  </si>
  <si>
    <t>PERCENTILE</t>
  </si>
  <si>
    <t>PERCENTRANK</t>
  </si>
  <si>
    <t>TRIMMEAN</t>
  </si>
  <si>
    <t>TINV</t>
  </si>
  <si>
    <t>DB</t>
  </si>
  <si>
    <t>ERROR.TYPE</t>
  </si>
  <si>
    <t>AVEDEV</t>
  </si>
  <si>
    <t>COMBIN</t>
  </si>
  <si>
    <t>CRITBINOM</t>
  </si>
  <si>
    <t>EXPONDIST</t>
  </si>
  <si>
    <t>CEILING</t>
  </si>
  <si>
    <t>NEGBINOMDIST</t>
  </si>
  <si>
    <t>NORMSDIST</t>
  </si>
  <si>
    <t>NORMSINV</t>
  </si>
  <si>
    <t>STANDARDIZE</t>
  </si>
  <si>
    <t>PERMUT</t>
  </si>
  <si>
    <t>SKEW</t>
  </si>
  <si>
    <t>MODE</t>
  </si>
  <si>
    <t>CONCATENATE</t>
  </si>
  <si>
    <t>POWER</t>
  </si>
  <si>
    <t>RADIANS</t>
  </si>
  <si>
    <t>DEGREES</t>
  </si>
  <si>
    <t>SUBTOTAL</t>
  </si>
  <si>
    <t>SUMIF</t>
  </si>
  <si>
    <t>COUNTIF</t>
  </si>
  <si>
    <t>COUNTBLANK</t>
  </si>
  <si>
    <t>ISPMT</t>
  </si>
  <si>
    <t>DATEDIF</t>
  </si>
  <si>
    <t>DATESTRING</t>
  </si>
  <si>
    <t>NUMBERSTRING</t>
  </si>
  <si>
    <t>ROMAN</t>
  </si>
  <si>
    <t>YEN/USDOLLAR</t>
  </si>
  <si>
    <t>JIS/DBCS</t>
  </si>
  <si>
    <t>MM</t>
  </si>
  <si>
    <t>GETPIVOTDATA</t>
  </si>
  <si>
    <t>ACCRINT</t>
  </si>
  <si>
    <t>ACCRINTM</t>
  </si>
  <si>
    <t>AMORDEGRC</t>
  </si>
  <si>
    <t>AMORLINC</t>
  </si>
  <si>
    <t>BESSELI</t>
  </si>
  <si>
    <t>BESSELJ</t>
  </si>
  <si>
    <t>BESSELK</t>
  </si>
  <si>
    <t>BESSELY</t>
  </si>
  <si>
    <t>BIN2DEC</t>
  </si>
  <si>
    <t>BIN2HEX</t>
  </si>
  <si>
    <t>BIN2OCT</t>
  </si>
  <si>
    <t>COMPLEX</t>
  </si>
  <si>
    <t>CONVERT</t>
  </si>
  <si>
    <t>COUPDAYBS</t>
  </si>
  <si>
    <t>COUPDAYS</t>
  </si>
  <si>
    <t>COUPDAYSNC</t>
  </si>
  <si>
    <t>COUPNCD</t>
  </si>
  <si>
    <t>COUPNUM</t>
  </si>
  <si>
    <t>COUPPCD</t>
  </si>
  <si>
    <t>CUMIPMT</t>
  </si>
  <si>
    <t>CUMPRINC</t>
  </si>
  <si>
    <t>DEC2BIN</t>
  </si>
  <si>
    <t>DEC2HEX</t>
  </si>
  <si>
    <t>DEC2OCT</t>
  </si>
  <si>
    <t>DELTA</t>
  </si>
  <si>
    <t>DISC</t>
  </si>
  <si>
    <t>DOLLARDE</t>
  </si>
  <si>
    <t>DOLLARFR</t>
  </si>
  <si>
    <t>DURATION</t>
  </si>
  <si>
    <t>EDATE</t>
  </si>
  <si>
    <t>EFFECT</t>
  </si>
  <si>
    <t>EOMONTH</t>
  </si>
  <si>
    <t>ERF</t>
  </si>
  <si>
    <t>ERFC</t>
  </si>
  <si>
    <t>EUROCONVERT</t>
  </si>
  <si>
    <t>FACTDOUBLE</t>
  </si>
  <si>
    <t>FVSCHEDULE</t>
  </si>
  <si>
    <t>GCD</t>
  </si>
  <si>
    <t>GESTEP</t>
  </si>
  <si>
    <t>HEX2BIN</t>
  </si>
  <si>
    <t>HEX2DEC</t>
  </si>
  <si>
    <t>HEX2OCT</t>
  </si>
  <si>
    <t>IMABS</t>
  </si>
  <si>
    <t>IMAGINARY</t>
  </si>
  <si>
    <t>IMARGUMENT</t>
  </si>
  <si>
    <t>IMCONJUGATE</t>
  </si>
  <si>
    <t>IMCOS</t>
  </si>
  <si>
    <t>IMDIV</t>
  </si>
  <si>
    <t>IMEXP</t>
  </si>
  <si>
    <t>IMLN</t>
  </si>
  <si>
    <t>IMLOG10</t>
  </si>
  <si>
    <t>IMLOG2</t>
  </si>
  <si>
    <t>IMPOWER</t>
  </si>
  <si>
    <t>IMPRODUCT</t>
  </si>
  <si>
    <t>IMREAL</t>
  </si>
  <si>
    <t>IMSIN</t>
  </si>
  <si>
    <t>IMSQRT</t>
  </si>
  <si>
    <t>IMSUB</t>
  </si>
  <si>
    <t>IMSUM</t>
  </si>
  <si>
    <t>INTRATE</t>
  </si>
  <si>
    <t>ISEVEN</t>
  </si>
  <si>
    <t>ISODD</t>
  </si>
  <si>
    <t>LCM</t>
  </si>
  <si>
    <t>MDURATION</t>
  </si>
  <si>
    <t>MROUND</t>
  </si>
  <si>
    <t>MULTINOMIAL</t>
  </si>
  <si>
    <t>NETWORKDAYS</t>
  </si>
  <si>
    <t>NOMINAL</t>
  </si>
  <si>
    <t>OCT2BIN</t>
  </si>
  <si>
    <t>OCT2DEC</t>
  </si>
  <si>
    <t>OCT2HEX</t>
  </si>
  <si>
    <t>ODDFPRICE</t>
  </si>
  <si>
    <t>ODDFYIELD</t>
  </si>
  <si>
    <t>ODDLPRICE</t>
  </si>
  <si>
    <t>ODDLYIELD</t>
  </si>
  <si>
    <t>PRICE</t>
  </si>
  <si>
    <t>PRICEDISC</t>
  </si>
  <si>
    <t>PRICEMAT</t>
  </si>
  <si>
    <t>QUOTIENT</t>
  </si>
  <si>
    <t>RANDBETWEEN</t>
  </si>
  <si>
    <t>RECEIVED</t>
  </si>
  <si>
    <t>SERIESSUM</t>
  </si>
  <si>
    <t>SQRTPI</t>
  </si>
  <si>
    <t>TBILLEQ</t>
  </si>
  <si>
    <t>TBILLPRICE</t>
  </si>
  <si>
    <t>TBILLYIELD</t>
  </si>
  <si>
    <t>WEEKNUM</t>
  </si>
  <si>
    <t>WORKDAY</t>
  </si>
  <si>
    <t>XIRR</t>
  </si>
  <si>
    <t>XNPV</t>
  </si>
  <si>
    <t>YEARFRAC</t>
  </si>
  <si>
    <t>YIELD</t>
  </si>
  <si>
    <t>YIELDDISC</t>
  </si>
  <si>
    <t>YIELDMAT</t>
  </si>
  <si>
    <t>0</t>
  </si>
  <si>
    <t>Token</t>
  </si>
  <si>
    <t>Formula</t>
  </si>
  <si>
    <t>Is</t>
  </si>
  <si>
    <t>Must</t>
  </si>
  <si>
    <t>Ok?</t>
  </si>
  <si>
    <t>Index</t>
  </si>
  <si>
    <t>Function</t>
  </si>
  <si>
    <t>=Cell!$Q$20:$Q$21</t>
  </si>
  <si>
    <t>=SUM(Q27:Q29 Q28:Q30)</t>
  </si>
  <si>
    <t>=-Q46 Q46</t>
  </si>
  <si>
    <t>=MIN(1,2,3,4,5,6,7,8,9,10,11,12,13,14,15,16,17,18,19,20,21,22,23,24,25,26,27,28,29,30)</t>
  </si>
  <si>
    <t>=SUM(1,,2)</t>
  </si>
  <si>
    <t>=EDATE(DATE(2000,1,1),1)</t>
  </si>
  <si>
    <t>=SUM(1,2)</t>
  </si>
  <si>
    <t>= IF( FALSE, 1 ) +1</t>
  </si>
  <si>
    <t>= IF( TRUE, 1 ) +1</t>
  </si>
  <si>
    <t>= IF( TRUE, 1, 2 ) +1</t>
  </si>
  <si>
    <t>= CHOOSE( 1, 2, 3 ) +1</t>
  </si>
  <si>
    <t>= CHOOSE( 2, 2, 3 ) +1</t>
  </si>
  <si>
    <t>= CHOOSE( 3, 2, 3 ) +1</t>
  </si>
  <si>
    <t>=xx1</t>
  </si>
  <si>
    <t>=$xx1</t>
  </si>
  <si>
    <t>=xxx1</t>
  </si>
  <si>
    <t>=xx1 xxx1</t>
  </si>
  <si>
    <t>=xx1 xx1</t>
  </si>
  <si>
    <t>=xxx1 xxx1</t>
  </si>
  <si>
    <t>=xx1 xxx1 xx1 xxx1</t>
  </si>
  <si>
    <t>=SUM(xx1)</t>
  </si>
  <si>
    <t>=SUM($xx1)</t>
  </si>
  <si>
    <t>=SUM(xxx1)</t>
  </si>
  <si>
    <t>=SUM(xx1 xxx1)</t>
  </si>
  <si>
    <t>=yy1</t>
  </si>
  <si>
    <t>=$yy2</t>
  </si>
  <si>
    <t>=SUM(yy3)</t>
  </si>
  <si>
    <t>=SUM($yy4)</t>
  </si>
  <si>
    <t>=xx2 yy5</t>
  </si>
  <si>
    <t>=$xx2 yy6</t>
  </si>
  <si>
    <t>=xx2 $yy7</t>
  </si>
  <si>
    <t>=$xx2 $yy8</t>
  </si>
  <si>
    <t>=xxx2 yy1</t>
  </si>
  <si>
    <t>=yy2 xx2</t>
  </si>
  <si>
    <t>=xx2 xxx2 yy3</t>
  </si>
  <si>
    <t>=yy4 xx2 xxx2</t>
  </si>
  <si>
    <t>=SUM(yy9)</t>
  </si>
  <si>
    <t>=yy9</t>
  </si>
  <si>
    <t>=xx1 yy9</t>
  </si>
  <si>
    <t>=PERCENTRANK($D$12:$D$15,2)</t>
  </si>
  <si>
    <t>=PERCENTRANK($D$12:$D$15,2,1)</t>
  </si>
  <si>
    <t>=PERCENTRANK($D$12:$D$15,2,3)</t>
  </si>
  <si>
    <t>=PERCENTRANK($D$12:$D$15,2,5)</t>
  </si>
  <si>
    <t>=IF(FALSE,)</t>
  </si>
  <si>
    <t>=IF(TRUE,)</t>
  </si>
  <si>
    <t>=IF(FALSE,,)</t>
  </si>
  <si>
    <t>=IF(TRUE,,)</t>
  </si>
  <si>
    <t>=SUM(1,)</t>
  </si>
  <si>
    <t>=SUM( 1, 1, , )</t>
  </si>
  <si>
    <t>=SUM((Q27:Q29,Q28:Q30))</t>
  </si>
  <si>
    <t>=SUM((Q34:Q36:Q35:Q37 Q36:Q38,Q37:Q39))</t>
  </si>
  <si>
    <t>=SUM(((Q34:Q36:Q35:Q37) Q36:Q38,Q37:Q39))</t>
  </si>
  <si>
    <t>=SUM((Q34:Q36:(Q35:Q37 Q36:Q38),Q37:Q39))</t>
  </si>
  <si>
    <t>=SUM((Q34:Q36:Q35:Q37 (Q36:Q38,Q37:Q39)))</t>
  </si>
  <si>
    <t>=SUM(((Q34:Q36:Q35:Q37 Q36:Q38),Q37:Q39))</t>
  </si>
  <si>
    <t>=SUM((Q34:Q36:(Q35:Q37 Q36:Q38,Q37:Q39)))</t>
  </si>
  <si>
    <t>=SUM((Q40:Q42,Q41:Q43 Q42:Q44:Q43:Q45))</t>
  </si>
  <si>
    <t>=SUM(((Q40:Q42,Q41:Q43) Q42:Q44:Q43:Q45))</t>
  </si>
  <si>
    <t>=SUM((Q40:Q42,(Q41:Q43 Q42):Q43:Q44:Q45))</t>
  </si>
  <si>
    <t>=SUM((Q40:Q42,Q41:Q43 (Q42:Q44:Q43:Q45)))</t>
  </si>
  <si>
    <t>=SUM(((Q40:Q42,Q41:Q43 Q42:Q44):Q43:Q45))</t>
  </si>
  <si>
    <t>=SUM((Q40:Q42,(Q41:Q43 Q42:Q44:Q43:Q45)))</t>
  </si>
  <si>
    <t>=Param!$G$23:$G$24</t>
  </si>
  <si>
    <t>=Param!$G$22</t>
  </si>
  <si>
    <t>=Param!G21</t>
  </si>
  <si>
    <t>=Cell!Q20</t>
  </si>
  <si>
    <t>= IF( FALSE, 1, 2 ) +1</t>
  </si>
  <si>
    <t>2 - NATURAL LANGUAGE REFERENCES</t>
  </si>
  <si>
    <t>2.1 - NATURAL LANGUAGE REFERENCES</t>
  </si>
  <si>
    <t>2.2 - NATURAL LANGUAGE REFERENCES IN ARRAYS</t>
  </si>
  <si>
    <t>3 - SPECIAL PARAMETER HANDLING</t>
  </si>
  <si>
    <t>3.1 - ADD MISSING/DIFFERENT DEFAULT PARAMETERS</t>
  </si>
  <si>
    <t>3.2 - REMOVE UNSUPPORTED PARAMETERS</t>
  </si>
  <si>
    <t>3.3 - REPLACE DEFAULT PARAMETERS</t>
  </si>
  <si>
    <t>3.4 - REMOVE TRAILING EMPTY PARAMETERS</t>
  </si>
  <si>
    <t>4 - ALL SHEET FUNCTIONS</t>
  </si>
  <si>
    <t>4.1 - FUNCTIONS SUPPORTED IN BIFF2</t>
  </si>
  <si>
    <t>4.2 - FUNCTIONS SUPPORTED IN BIFF3</t>
  </si>
  <si>
    <t>4.3 - FUNCTIONS SUPPORTED IN BIFF4</t>
  </si>
  <si>
    <t>4.4 - FUNCTIONS SUPPORTED IN BIFF5</t>
  </si>
  <si>
    <t>4.5 - FUNCTIONS SUPPORTED IN BIFF8</t>
  </si>
  <si>
    <t>4.6 - ANALYSIS ADD-IN FUNCTIONS</t>
  </si>
  <si>
    <t>6 - SHARED FORMULAS</t>
  </si>
  <si>
    <t>6.1 - COMPLETE AREA</t>
  </si>
  <si>
    <t>6.2 - INCOMPLETE AREA</t>
  </si>
  <si>
    <t>6.3 - TWO MERGED AREAS</t>
  </si>
  <si>
    <t>5 - ARRAY FORMULAS</t>
  </si>
  <si>
    <t>{=1}</t>
  </si>
  <si>
    <t>{=H9:I10}</t>
  </si>
  <si>
    <t>{=$H$9:$I$10}</t>
  </si>
  <si>
    <t>{={1,2;3,4}}</t>
  </si>
  <si>
    <t>5.1 - SIMPLE ARRAYS</t>
  </si>
  <si>
    <t>5.2 - ARRAYS AND FUNCTIONS</t>
  </si>
  <si>
    <t>{=MINVERSE(H18:I19)+H20:I21}</t>
  </si>
  <si>
    <t>{=MINVERSE($H$18:$I$19)+$H$20:$I$21}</t>
  </si>
  <si>
    <t>label2</t>
  </si>
  <si>
    <t>label1</t>
  </si>
  <si>
    <t>5.3 - CONSTANT ARRAYS AND CONSTANT REFERENCE SUBEXPRESSIONS (tArray, tMemArea)</t>
  </si>
  <si>
    <t>={1}+MDETERM(H27:I28 H27:I28)+label1 label2+{2}</t>
  </si>
  <si>
    <t>5.4 - CONSTANT ARRAYS, CONSTANT REF SUBEXPR, AND STACKED NLR (tArray, tMemArea, tNlrColS)</t>
  </si>
  <si>
    <t>{=MINVERSE({1,0;0,1})+{0,2;3,3}}</t>
  </si>
  <si>
    <t>{={0,1;2,1}+MINVERSE(H27:I28 H27:I28)+{0,1;1,2}}</t>
  </si>
  <si>
    <t>=CEILING(-15,-10)</t>
  </si>
  <si>
    <t>Test values</t>
  </si>
  <si>
    <t>=$xx1 xxx2</t>
  </si>
  <si>
    <t>=SUM(Param:Functions!$G$22)</t>
  </si>
  <si>
    <t>tAttrSum/tRef3d</t>
  </si>
  <si>
    <t>1.11 - SPACES</t>
  </si>
  <si>
    <t>=  1</t>
  </si>
  <si>
    <t>=  {2}</t>
  </si>
  <si>
    <t>=  +(3)</t>
  </si>
  <si>
    <t>=  PI(  )</t>
  </si>
  <si>
    <t>=  ABS(  7  )</t>
  </si>
  <si>
    <t>Parentheses</t>
  </si>
  <si>
    <t>=2  +3</t>
  </si>
  <si>
    <t>=((((11))))</t>
  </si>
  <si>
    <t>=($V$26)</t>
  </si>
  <si>
    <t>=(($V$27) ($V$27))</t>
  </si>
  <si>
    <t>=(SUM((3),(5)))</t>
  </si>
  <si>
    <t>=((2)+(3))</t>
  </si>
  <si>
    <t>=((400)%)</t>
  </si>
  <si>
    <t>=400  %</t>
  </si>
  <si>
    <t>=  SUM(  3,  5  )</t>
  </si>
  <si>
    <t>=  $V$40</t>
  </si>
  <si>
    <t>=$V$41   $V$41</t>
  </si>
  <si>
    <t>=  (  11  )</t>
  </si>
  <si>
    <t>Ａ</t>
  </si>
  <si>
    <t>7 - TABLE OPERATIONS</t>
    <phoneticPr fontId="27"/>
  </si>
  <si>
    <t>7.1 - INPUT VALUES IN COLUMN</t>
    <phoneticPr fontId="27"/>
  </si>
  <si>
    <t>Is</t>
    <phoneticPr fontId="27"/>
  </si>
  <si>
    <t>Formulas</t>
    <phoneticPr fontId="27"/>
  </si>
  <si>
    <t>Must</t>
    <phoneticPr fontId="27"/>
  </si>
  <si>
    <t>Ok?</t>
    <phoneticPr fontId="27"/>
  </si>
  <si>
    <t>Input values</t>
    <phoneticPr fontId="27"/>
  </si>
  <si>
    <t>Ref cell</t>
    <phoneticPr fontId="27"/>
  </si>
  <si>
    <t>7.2 - INPUT VALUES IN ROW</t>
    <phoneticPr fontId="27"/>
  </si>
  <si>
    <t>7.3 - INPUT VALUES IN ROW AND COLUMN</t>
    <phoneticPr fontId="27"/>
  </si>
  <si>
    <t>Formula</t>
    <phoneticPr fontId="27"/>
  </si>
  <si>
    <t>Ref cells</t>
    <phoneticPr fontId="27"/>
  </si>
  <si>
    <t>7.4 - INPUT VALUES IN COLUMN, REFERENCE CELL DELETED</t>
    <phoneticPr fontId="27"/>
  </si>
  <si>
    <t>7.6 - INPUT VALUES IN ROW AND COLUMN, REFERENCE CELLS DELETED</t>
    <phoneticPr fontId="27"/>
  </si>
  <si>
    <t>7.5 - INPUT VALUES IN ROW, REFERENCE CELL DELETED</t>
    <phoneticPr fontId="27"/>
  </si>
  <si>
    <t>4.7 - MACRO SIMULATED FUNCTIONS</t>
  </si>
  <si>
    <t>4.8 - EUROTOOL ADD-IN</t>
  </si>
</sst>
</file>

<file path=xl/styles.xml><?xml version="1.0" encoding="utf-8"?>
<styleSheet xmlns="http://schemas.openxmlformats.org/spreadsheetml/2006/main">
  <numFmts count="2">
    <numFmt numFmtId="171" formatCode="d/m/yy"/>
    <numFmt numFmtId="172" formatCode="&quot;ok&quot;;\-General;0;[Red]@"/>
  </numFmts>
  <fonts count="28">
    <font>
      <sz val="11"/>
      <name val="Arial"/>
      <family val="2"/>
    </font>
    <font>
      <b/>
      <i/>
      <sz val="14"/>
      <name val="Times New Roman"/>
      <family val="1"/>
    </font>
    <font>
      <sz val="8"/>
      <name val="Arial"/>
      <family val="2"/>
    </font>
    <font>
      <i/>
      <sz val="10"/>
      <name val="Arial"/>
      <family val="2"/>
    </font>
    <font>
      <b/>
      <i/>
      <sz val="18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u/>
      <sz val="11"/>
      <color indexed="12"/>
      <name val="Arial"/>
      <family val="2"/>
    </font>
    <font>
      <sz val="11"/>
      <color indexed="1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4"/>
      <color indexed="8"/>
      <name val="Cambria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6"/>
      <name val="MS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mediumGray">
        <fgColor indexed="43"/>
        <bgColor indexed="9"/>
      </patternFill>
    </fill>
    <fill>
      <patternFill patternType="mediumGray">
        <fgColor indexed="42"/>
        <bgColor indexed="9"/>
      </patternFill>
    </fill>
    <fill>
      <patternFill patternType="mediumGray">
        <fgColor indexed="47"/>
        <bgColor indexed="9"/>
      </patternFill>
    </fill>
    <fill>
      <patternFill patternType="mediumGray">
        <fgColor indexed="47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4" fillId="22" borderId="0" applyNumberFormat="0" applyBorder="0" applyAlignment="0" applyProtection="0"/>
    <xf numFmtId="0" fontId="1" fillId="23" borderId="0" applyNumberFormat="0" applyBorder="0" applyAlignment="0" applyProtection="0"/>
    <xf numFmtId="0" fontId="5" fillId="24" borderId="0" applyNumberFormat="0" applyBorder="0" applyAlignment="0" applyProtection="0"/>
    <xf numFmtId="0" fontId="6" fillId="25" borderId="0" applyNumberFormat="0" applyFon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6" borderId="0" applyNumberFormat="0" applyBorder="0" applyAlignment="0" applyProtection="0"/>
    <xf numFmtId="0" fontId="9" fillId="27" borderId="7" applyNumberFormat="0" applyFont="0" applyAlignment="0" applyProtection="0"/>
    <xf numFmtId="172" fontId="8" fillId="0" borderId="0" applyBorder="0" applyProtection="0">
      <alignment horizontal="center"/>
    </xf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4" fillId="22" borderId="0" xfId="30" applyFont="1"/>
    <xf numFmtId="0" fontId="0" fillId="0" borderId="0" xfId="0" applyFont="1"/>
    <xf numFmtId="0" fontId="0" fillId="0" borderId="0" xfId="0" quotePrefix="1"/>
    <xf numFmtId="10" fontId="0" fillId="0" borderId="0" xfId="0" quotePrefix="1" applyNumberFormat="1"/>
    <xf numFmtId="10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NumberFormat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8" borderId="23" xfId="0" applyFont="1" applyFill="1" applyBorder="1"/>
    <xf numFmtId="0" fontId="0" fillId="0" borderId="0" xfId="0" quotePrefix="1" applyNumberFormat="1"/>
    <xf numFmtId="0" fontId="1" fillId="23" borderId="0" xfId="31" applyFont="1"/>
    <xf numFmtId="0" fontId="5" fillId="24" borderId="0" xfId="32" applyFont="1"/>
    <xf numFmtId="0" fontId="0" fillId="25" borderId="0" xfId="33" applyFont="1"/>
    <xf numFmtId="0" fontId="0" fillId="29" borderId="18" xfId="0" applyFill="1" applyBorder="1"/>
    <xf numFmtId="0" fontId="0" fillId="29" borderId="0" xfId="0" applyFill="1" applyBorder="1"/>
    <xf numFmtId="0" fontId="0" fillId="29" borderId="16" xfId="0" applyFill="1" applyBorder="1"/>
    <xf numFmtId="0" fontId="0" fillId="29" borderId="0" xfId="0" quotePrefix="1" applyFill="1"/>
    <xf numFmtId="0" fontId="3" fillId="29" borderId="0" xfId="0" applyFont="1" applyFill="1"/>
    <xf numFmtId="0" fontId="0" fillId="30" borderId="0" xfId="0" quotePrefix="1" applyFill="1"/>
    <xf numFmtId="0" fontId="3" fillId="30" borderId="0" xfId="0" applyFont="1" applyFill="1"/>
    <xf numFmtId="0" fontId="0" fillId="30" borderId="18" xfId="0" applyFill="1" applyBorder="1"/>
    <xf numFmtId="0" fontId="0" fillId="30" borderId="20" xfId="0" applyFill="1" applyBorder="1"/>
    <xf numFmtId="0" fontId="0" fillId="30" borderId="0" xfId="0" applyFill="1" applyBorder="1"/>
    <xf numFmtId="0" fontId="0" fillId="30" borderId="21" xfId="0" applyFill="1" applyBorder="1"/>
    <xf numFmtId="0" fontId="0" fillId="30" borderId="22" xfId="0" applyFill="1" applyBorder="1"/>
    <xf numFmtId="0" fontId="0" fillId="30" borderId="17" xfId="0" applyFill="1" applyBorder="1"/>
    <xf numFmtId="0" fontId="0" fillId="30" borderId="19" xfId="0" applyFill="1" applyBorder="1"/>
    <xf numFmtId="0" fontId="3" fillId="31" borderId="0" xfId="0" applyFont="1" applyFill="1"/>
    <xf numFmtId="0" fontId="0" fillId="31" borderId="15" xfId="0" applyFill="1" applyBorder="1"/>
    <xf numFmtId="0" fontId="0" fillId="31" borderId="16" xfId="0" applyFill="1" applyBorder="1"/>
    <xf numFmtId="0" fontId="0" fillId="31" borderId="0" xfId="0" applyFill="1" applyBorder="1"/>
    <xf numFmtId="0" fontId="0" fillId="31" borderId="21" xfId="0" applyFill="1" applyBorder="1"/>
    <xf numFmtId="0" fontId="0" fillId="32" borderId="15" xfId="0" applyFill="1" applyBorder="1"/>
    <xf numFmtId="0" fontId="5" fillId="24" borderId="0" xfId="32" applyNumberFormat="1" applyBorder="1" applyAlignment="1" applyProtection="1"/>
    <xf numFmtId="0" fontId="5" fillId="24" borderId="0" xfId="32" applyNumberFormat="1" applyFont="1" applyBorder="1" applyAlignment="1" applyProtection="1"/>
    <xf numFmtId="0" fontId="0" fillId="25" borderId="0" xfId="33" applyNumberFormat="1" applyFont="1" applyBorder="1" applyAlignment="1" applyProtection="1"/>
    <xf numFmtId="0" fontId="0" fillId="0" borderId="0" xfId="0" quotePrefix="1" applyNumberFormat="1" applyAlignment="1"/>
    <xf numFmtId="9" fontId="0" fillId="0" borderId="0" xfId="0" applyNumberFormat="1"/>
    <xf numFmtId="171" fontId="0" fillId="0" borderId="0" xfId="0" applyNumberFormat="1"/>
    <xf numFmtId="20" fontId="0" fillId="0" borderId="0" xfId="0" applyNumberFormat="1"/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7" fillId="0" borderId="0" xfId="38" applyAlignment="1" applyProtection="1"/>
    <xf numFmtId="172" fontId="8" fillId="0" borderId="0" xfId="43">
      <alignment horizontal="center"/>
    </xf>
    <xf numFmtId="172" fontId="8" fillId="0" borderId="15" xfId="43" applyBorder="1">
      <alignment horizontal="center"/>
    </xf>
    <xf numFmtId="172" fontId="8" fillId="0" borderId="17" xfId="43" applyBorder="1">
      <alignment horizontal="center"/>
    </xf>
    <xf numFmtId="172" fontId="8" fillId="0" borderId="20" xfId="43" applyBorder="1">
      <alignment horizontal="center"/>
    </xf>
    <xf numFmtId="172" fontId="8" fillId="0" borderId="22" xfId="43" applyBorder="1">
      <alignment horizontal="center"/>
    </xf>
    <xf numFmtId="172" fontId="8" fillId="0" borderId="0" xfId="43" applyBorder="1">
      <alignment horizontal="center"/>
    </xf>
    <xf numFmtId="172" fontId="8" fillId="0" borderId="16" xfId="43" applyBorder="1">
      <alignment horizontal="center"/>
    </xf>
    <xf numFmtId="172" fontId="8" fillId="0" borderId="18" xfId="43" applyBorder="1">
      <alignment horizontal="center"/>
    </xf>
    <xf numFmtId="172" fontId="8" fillId="0" borderId="19" xfId="43" applyBorder="1">
      <alignment horizontal="center"/>
    </xf>
    <xf numFmtId="172" fontId="8" fillId="0" borderId="21" xfId="43" applyBorder="1">
      <alignment horizontal="center"/>
    </xf>
    <xf numFmtId="0" fontId="0" fillId="25" borderId="24" xfId="33" applyFont="1" applyBorder="1"/>
    <xf numFmtId="0" fontId="0" fillId="0" borderId="25" xfId="0" applyBorder="1"/>
    <xf numFmtId="0" fontId="0" fillId="25" borderId="15" xfId="33" applyFont="1" applyBorder="1"/>
    <xf numFmtId="0" fontId="0" fillId="0" borderId="26" xfId="0" applyBorder="1"/>
    <xf numFmtId="0" fontId="0" fillId="25" borderId="27" xfId="33" applyFont="1" applyBorder="1"/>
    <xf numFmtId="0" fontId="0" fillId="25" borderId="16" xfId="33" applyFont="1" applyBorder="1"/>
    <xf numFmtId="0" fontId="0" fillId="25" borderId="17" xfId="33" applyFont="1" applyBorder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er0" xfId="30"/>
    <cellStyle name="Header1" xfId="31"/>
    <cellStyle name="Header2" xfId="32"/>
    <cellStyle name="Header3" xfId="33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yperlink" xfId="38" builtinId="8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te" xfId="42" builtinId="10" customBuiltin="1"/>
    <cellStyle name="Ok" xfId="43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volatileDependencies.xml><?xml version="1.0" encoding="utf-8"?>
<volTypes xmlns="http://schemas.openxmlformats.org/spreadsheetml/2006/main">
  <volType type="realTimeData">
    <main first="0">
      <tp t="e">
        <v>#N/A</v>
        <stp/>
        <stp/>
        <tr r="P114" s="7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EUROTOOL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033"/>
      <sheetName val="1030"/>
      <sheetName val="1032"/>
      <sheetName val="1035"/>
      <sheetName val="1036"/>
      <sheetName val="1040"/>
      <sheetName val="1043"/>
      <sheetName val="1053"/>
      <sheetName val="2070"/>
      <sheetName val="3082"/>
      <sheetName val="1031"/>
      <sheetName val="2052"/>
      <sheetName val="1028"/>
      <sheetName val="1041"/>
      <sheetName val="1042"/>
      <sheetName val="1069"/>
    </sheetNames>
    <definedNames>
      <definedName name="euroconver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0"/>
  <sheetViews>
    <sheetView tabSelected="1" workbookViewId="0"/>
  </sheetViews>
  <sheetFormatPr defaultColWidth="11.375" defaultRowHeight="14.25"/>
  <cols>
    <col min="1" max="2" width="10.625" customWidth="1"/>
    <col min="3" max="4" width="8.625" customWidth="1"/>
    <col min="5" max="6" width="5.625" customWidth="1"/>
    <col min="7" max="7" width="15.625" customWidth="1"/>
    <col min="8" max="9" width="10.625" customWidth="1"/>
    <col min="10" max="11" width="5.625" customWidth="1"/>
    <col min="12" max="12" width="10.625" customWidth="1"/>
    <col min="13" max="13" width="30.625" customWidth="1"/>
    <col min="14" max="18" width="5.625" customWidth="1"/>
    <col min="19" max="19" width="20.625" customWidth="1"/>
    <col min="20" max="20" width="30.625" customWidth="1"/>
    <col min="21" max="22" width="8.625" customWidth="1"/>
    <col min="23" max="23" width="5.625" customWidth="1"/>
  </cols>
  <sheetData>
    <row r="1" spans="1:23" ht="23.2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ht="19.5">
      <c r="A3" s="26" t="s">
        <v>196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5" spans="1:23" ht="15.75">
      <c r="A5" s="27" t="s">
        <v>197</v>
      </c>
      <c r="B5" s="27"/>
      <c r="C5" s="27"/>
      <c r="D5" s="27"/>
      <c r="E5" s="27"/>
      <c r="G5" s="27" t="s">
        <v>201</v>
      </c>
      <c r="H5" s="27"/>
      <c r="I5" s="27"/>
      <c r="J5" s="27"/>
      <c r="L5" s="27" t="s">
        <v>202</v>
      </c>
      <c r="M5" s="27"/>
      <c r="N5" s="27"/>
      <c r="O5" s="27"/>
      <c r="P5" s="27"/>
      <c r="Q5" s="27"/>
      <c r="S5" s="27" t="s">
        <v>205</v>
      </c>
      <c r="T5" s="27"/>
      <c r="U5" s="27"/>
      <c r="V5" s="27"/>
      <c r="W5" s="27"/>
    </row>
    <row r="6" spans="1:23">
      <c r="A6" s="28" t="s">
        <v>608</v>
      </c>
      <c r="B6" s="28" t="s">
        <v>609</v>
      </c>
      <c r="C6" s="28" t="s">
        <v>610</v>
      </c>
      <c r="D6" s="28" t="s">
        <v>611</v>
      </c>
      <c r="E6" s="28" t="s">
        <v>612</v>
      </c>
      <c r="G6" s="28" t="s">
        <v>609</v>
      </c>
      <c r="H6" s="28" t="s">
        <v>610</v>
      </c>
      <c r="I6" s="28" t="s">
        <v>611</v>
      </c>
      <c r="J6" s="28" t="s">
        <v>612</v>
      </c>
      <c r="L6" s="28" t="s">
        <v>608</v>
      </c>
      <c r="M6" s="28" t="s">
        <v>609</v>
      </c>
      <c r="N6" s="28" t="s">
        <v>610</v>
      </c>
      <c r="O6" s="28" t="s">
        <v>611</v>
      </c>
      <c r="P6" s="28" t="s">
        <v>612</v>
      </c>
      <c r="Q6" s="28"/>
      <c r="S6" s="28" t="s">
        <v>608</v>
      </c>
      <c r="T6" s="28" t="s">
        <v>609</v>
      </c>
      <c r="U6" s="28" t="s">
        <v>610</v>
      </c>
      <c r="V6" s="28" t="s">
        <v>611</v>
      </c>
      <c r="W6" s="28" t="s">
        <v>612</v>
      </c>
    </row>
    <row r="7" spans="1:23">
      <c r="A7" t="s">
        <v>27</v>
      </c>
      <c r="B7" s="3" t="s">
        <v>28</v>
      </c>
      <c r="C7">
        <f>1</f>
        <v>1</v>
      </c>
      <c r="D7">
        <v>1</v>
      </c>
      <c r="E7" s="59">
        <f>IF(IF(AND(ISERROR(C7),ISERROR(D7)),ERROR.TYPE(C7)=ERROR.TYPE(D7),IF(AND(NOT(ISERROR(C7)),NOT(ISERROR(D7))),AND(ISBLANK(C7)=ISBLANK(D7),C7=D7))),1,"ERR!")</f>
        <v>1</v>
      </c>
      <c r="G7" s="3" t="s">
        <v>29</v>
      </c>
      <c r="H7" s="3">
        <f>7*3+2</f>
        <v>23</v>
      </c>
      <c r="I7">
        <v>23</v>
      </c>
      <c r="J7" s="59">
        <f t="shared" ref="J7:J70" si="0">IF(IF(AND(ISERROR(H7),ISERROR(I7)),ERROR.TYPE(H7)=ERROR.TYPE(I7),IF(AND(NOT(ISERROR(H7)),NOT(ISERROR(I7))),AND(ISBLANK(H7)=ISBLANK(I7),H7=I7))),1,"ERR!")</f>
        <v>1</v>
      </c>
      <c r="L7" t="s">
        <v>30</v>
      </c>
      <c r="M7" s="3" t="s">
        <v>215</v>
      </c>
      <c r="N7">
        <f>Q7</f>
        <v>1</v>
      </c>
      <c r="O7">
        <v>1</v>
      </c>
      <c r="P7" s="59">
        <f t="shared" ref="P7:P24" si="1">IF(IF(AND(ISERROR(N7),ISERROR(O7)),ERROR.TYPE(N7)=ERROR.TYPE(O7),IF(AND(NOT(ISERROR(N7)),NOT(ISERROR(O7))),AND(ISBLANK(N7)=ISBLANK(O7),N7=O7))),1,"ERR!")</f>
        <v>1</v>
      </c>
      <c r="Q7">
        <v>1</v>
      </c>
      <c r="S7" t="s">
        <v>163</v>
      </c>
      <c r="T7" s="3" t="s">
        <v>164</v>
      </c>
      <c r="U7">
        <f>ABS(1)</f>
        <v>1</v>
      </c>
      <c r="V7">
        <v>1</v>
      </c>
      <c r="W7" s="59">
        <f t="shared" ref="W7:W14" si="2">IF(IF(AND(ISERROR(U7),ISERROR(V7)),ERROR.TYPE(U7)=ERROR.TYPE(V7),IF(AND(NOT(ISERROR(U7)),NOT(ISERROR(V7))),AND(ISBLANK(U7)=ISBLANK(V7),U7=V7))),1,"ERR!")</f>
        <v>1</v>
      </c>
    </row>
    <row r="8" spans="1:23">
      <c r="A8" t="s">
        <v>31</v>
      </c>
      <c r="B8" s="3" t="s">
        <v>32</v>
      </c>
      <c r="C8">
        <f>1.2345</f>
        <v>1.2344999999999999</v>
      </c>
      <c r="D8">
        <v>1.2344999999999999</v>
      </c>
      <c r="E8" s="59">
        <f t="shared" ref="E8:E24" si="3">IF(IF(AND(ISERROR(C8),ISERROR(D8)),ERROR.TYPE(C8)=ERROR.TYPE(D8),IF(AND(NOT(ISERROR(C8)),NOT(ISERROR(D8))),AND(ISBLANK(C8)=ISBLANK(D8),C8=D8))),1,"ERR!")</f>
        <v>1</v>
      </c>
      <c r="G8" s="3" t="s">
        <v>33</v>
      </c>
      <c r="H8" s="3">
        <f>7*3+(2)</f>
        <v>23</v>
      </c>
      <c r="I8">
        <v>23</v>
      </c>
      <c r="J8" s="59">
        <f t="shared" si="0"/>
        <v>1</v>
      </c>
      <c r="L8" t="s">
        <v>30</v>
      </c>
      <c r="M8" s="3" t="s">
        <v>216</v>
      </c>
      <c r="N8">
        <f>$Q8</f>
        <v>2</v>
      </c>
      <c r="O8">
        <v>2</v>
      </c>
      <c r="P8" s="59">
        <f t="shared" si="1"/>
        <v>1</v>
      </c>
      <c r="Q8">
        <v>2</v>
      </c>
      <c r="S8" t="s">
        <v>240</v>
      </c>
      <c r="T8" s="3" t="s">
        <v>165</v>
      </c>
      <c r="U8">
        <f>MIN(1)</f>
        <v>1</v>
      </c>
      <c r="V8">
        <v>1</v>
      </c>
      <c r="W8" s="59">
        <f t="shared" si="2"/>
        <v>1</v>
      </c>
    </row>
    <row r="9" spans="1:23">
      <c r="A9" t="s">
        <v>34</v>
      </c>
      <c r="B9" s="3" t="s">
        <v>35</v>
      </c>
      <c r="C9" t="str">
        <f>""</f>
        <v/>
      </c>
      <c r="E9" s="59">
        <f>IF(IF(NOT(ISERROR(C9)),AND(NOT(ISBLANK(C9)),C9="")),1,"ERR!")</f>
        <v>1</v>
      </c>
      <c r="G9" s="3" t="s">
        <v>36</v>
      </c>
      <c r="H9" s="3">
        <f>7*(3)+2</f>
        <v>23</v>
      </c>
      <c r="I9">
        <v>23</v>
      </c>
      <c r="J9" s="59">
        <f t="shared" si="0"/>
        <v>1</v>
      </c>
      <c r="L9" t="s">
        <v>30</v>
      </c>
      <c r="M9" s="3" t="s">
        <v>217</v>
      </c>
      <c r="N9">
        <f>Q$9</f>
        <v>3</v>
      </c>
      <c r="O9">
        <v>3</v>
      </c>
      <c r="P9" s="59">
        <f t="shared" si="1"/>
        <v>1</v>
      </c>
      <c r="Q9">
        <v>3</v>
      </c>
      <c r="S9" t="s">
        <v>241</v>
      </c>
      <c r="T9" s="3" t="s">
        <v>618</v>
      </c>
      <c r="U9">
        <f>MIN(1,2,3,4,5,6,7,8,9,10,11,12,13,14,15,16,17,18,19,20,21,22,23,24,25,26,27,28,29,30)</f>
        <v>1</v>
      </c>
      <c r="V9">
        <v>1</v>
      </c>
      <c r="W9" s="59">
        <f t="shared" si="2"/>
        <v>1</v>
      </c>
    </row>
    <row r="10" spans="1:23">
      <c r="A10" t="s">
        <v>34</v>
      </c>
      <c r="B10" s="3" t="s">
        <v>37</v>
      </c>
      <c r="C10" t="str">
        <f>"ABC"</f>
        <v>ABC</v>
      </c>
      <c r="D10" t="s">
        <v>38</v>
      </c>
      <c r="E10" s="59">
        <f t="shared" si="3"/>
        <v>1</v>
      </c>
      <c r="G10" s="3" t="s">
        <v>39</v>
      </c>
      <c r="H10" s="3">
        <f>(7)*3+2</f>
        <v>23</v>
      </c>
      <c r="I10">
        <v>23</v>
      </c>
      <c r="J10" s="59">
        <f t="shared" si="0"/>
        <v>1</v>
      </c>
      <c r="L10" t="s">
        <v>30</v>
      </c>
      <c r="M10" s="3" t="s">
        <v>218</v>
      </c>
      <c r="N10">
        <f>$Q$10</f>
        <v>4</v>
      </c>
      <c r="O10">
        <v>4</v>
      </c>
      <c r="P10" s="59">
        <f t="shared" si="1"/>
        <v>1</v>
      </c>
      <c r="Q10">
        <v>4</v>
      </c>
      <c r="S10" t="s">
        <v>238</v>
      </c>
      <c r="T10" s="3" t="s">
        <v>619</v>
      </c>
      <c r="U10">
        <f>SUM(1,,2)</f>
        <v>3</v>
      </c>
      <c r="V10">
        <v>3</v>
      </c>
      <c r="W10" s="59">
        <f t="shared" si="2"/>
        <v>1</v>
      </c>
    </row>
    <row r="11" spans="1:23">
      <c r="A11" t="s">
        <v>34</v>
      </c>
      <c r="B11" s="3" t="s">
        <v>40</v>
      </c>
      <c r="C11" t="str">
        <f>"2"</f>
        <v>2</v>
      </c>
      <c r="D11" s="3" t="s">
        <v>41</v>
      </c>
      <c r="E11" s="59">
        <f t="shared" si="3"/>
        <v>1</v>
      </c>
      <c r="G11" s="3" t="s">
        <v>42</v>
      </c>
      <c r="H11" s="3">
        <f>7*(3+2)</f>
        <v>35</v>
      </c>
      <c r="I11">
        <v>35</v>
      </c>
      <c r="J11" s="59">
        <f t="shared" si="0"/>
        <v>1</v>
      </c>
      <c r="L11" t="s">
        <v>43</v>
      </c>
      <c r="M11" s="3" t="s">
        <v>219</v>
      </c>
      <c r="N11">
        <f>Q11:Q12</f>
        <v>5</v>
      </c>
      <c r="O11">
        <v>5</v>
      </c>
      <c r="P11" s="59">
        <f t="shared" si="1"/>
        <v>1</v>
      </c>
      <c r="Q11">
        <v>5</v>
      </c>
      <c r="S11" t="s">
        <v>166</v>
      </c>
      <c r="T11" s="3" t="s">
        <v>620</v>
      </c>
      <c r="U11">
        <f>EDATE(DATE(2000,1,1),1)</f>
        <v>36557</v>
      </c>
      <c r="V11">
        <v>36557</v>
      </c>
      <c r="W11" s="59">
        <f t="shared" si="2"/>
        <v>1</v>
      </c>
    </row>
    <row r="12" spans="1:23">
      <c r="A12" t="s">
        <v>44</v>
      </c>
      <c r="B12" s="3" t="s">
        <v>45</v>
      </c>
      <c r="C12" t="b">
        <f>FALSE</f>
        <v>0</v>
      </c>
      <c r="D12" t="b">
        <v>0</v>
      </c>
      <c r="E12" s="59">
        <f t="shared" si="3"/>
        <v>1</v>
      </c>
      <c r="G12" s="3" t="s">
        <v>46</v>
      </c>
      <c r="H12" s="3">
        <f>(7*3)+2</f>
        <v>23</v>
      </c>
      <c r="I12">
        <v>23</v>
      </c>
      <c r="J12" s="59">
        <f t="shared" si="0"/>
        <v>1</v>
      </c>
      <c r="L12" t="s">
        <v>43</v>
      </c>
      <c r="M12" s="3" t="s">
        <v>219</v>
      </c>
      <c r="N12">
        <f>Q11:Q12</f>
        <v>6</v>
      </c>
      <c r="O12">
        <v>6</v>
      </c>
      <c r="P12" s="59">
        <f t="shared" si="1"/>
        <v>1</v>
      </c>
      <c r="Q12">
        <v>6</v>
      </c>
      <c r="S12" t="s">
        <v>242</v>
      </c>
      <c r="T12" s="3" t="s">
        <v>167</v>
      </c>
      <c r="U12">
        <f>SUM(1)</f>
        <v>1</v>
      </c>
      <c r="V12">
        <v>1</v>
      </c>
      <c r="W12" s="59">
        <f t="shared" si="2"/>
        <v>1</v>
      </c>
    </row>
    <row r="13" spans="1:23">
      <c r="A13" t="s">
        <v>44</v>
      </c>
      <c r="B13" s="3" t="s">
        <v>47</v>
      </c>
      <c r="C13" t="b">
        <f>TRUE</f>
        <v>1</v>
      </c>
      <c r="D13" t="b">
        <v>1</v>
      </c>
      <c r="E13" s="59">
        <f t="shared" si="3"/>
        <v>1</v>
      </c>
      <c r="G13" s="3" t="s">
        <v>48</v>
      </c>
      <c r="H13" s="3">
        <f>(7*3+2)</f>
        <v>23</v>
      </c>
      <c r="I13">
        <v>23</v>
      </c>
      <c r="J13" s="59">
        <f t="shared" si="0"/>
        <v>1</v>
      </c>
      <c r="L13" t="s">
        <v>43</v>
      </c>
      <c r="M13" s="3" t="s">
        <v>220</v>
      </c>
      <c r="N13">
        <f>Q12:$Q13</f>
        <v>7</v>
      </c>
      <c r="O13">
        <v>7</v>
      </c>
      <c r="P13" s="59">
        <f t="shared" si="1"/>
        <v>1</v>
      </c>
      <c r="Q13">
        <v>7</v>
      </c>
      <c r="S13" t="s">
        <v>721</v>
      </c>
      <c r="T13" s="3" t="s">
        <v>720</v>
      </c>
      <c r="U13">
        <f ca="1">SUM(Param:Functions!$G$22)</f>
        <v>18</v>
      </c>
      <c r="V13">
        <v>18</v>
      </c>
      <c r="W13" s="59">
        <f t="shared" si="2"/>
        <v>1</v>
      </c>
    </row>
    <row r="14" spans="1:23">
      <c r="A14" t="s">
        <v>231</v>
      </c>
      <c r="B14" s="3" t="s">
        <v>49</v>
      </c>
      <c r="C14" t="e">
        <f>#NULL!</f>
        <v>#NULL!</v>
      </c>
      <c r="D14" t="e">
        <v>#NULL!</v>
      </c>
      <c r="E14" s="59">
        <f t="shared" si="3"/>
        <v>1</v>
      </c>
      <c r="G14" s="3" t="s">
        <v>50</v>
      </c>
      <c r="H14" s="3">
        <f>7+3*2</f>
        <v>13</v>
      </c>
      <c r="I14">
        <v>13</v>
      </c>
      <c r="J14" s="59">
        <f t="shared" si="0"/>
        <v>1</v>
      </c>
      <c r="L14" t="s">
        <v>43</v>
      </c>
      <c r="M14" s="3" t="s">
        <v>221</v>
      </c>
      <c r="N14">
        <f>Q13:Q$14</f>
        <v>8</v>
      </c>
      <c r="O14">
        <v>8</v>
      </c>
      <c r="P14" s="59">
        <f t="shared" si="1"/>
        <v>1</v>
      </c>
      <c r="Q14">
        <v>8</v>
      </c>
      <c r="S14" t="s">
        <v>239</v>
      </c>
      <c r="T14" s="3" t="s">
        <v>621</v>
      </c>
      <c r="U14">
        <f>SUM(1,2)</f>
        <v>3</v>
      </c>
      <c r="V14">
        <v>3</v>
      </c>
      <c r="W14" s="59">
        <f t="shared" si="2"/>
        <v>1</v>
      </c>
    </row>
    <row r="15" spans="1:23">
      <c r="A15" t="s">
        <v>232</v>
      </c>
      <c r="B15" s="3" t="s">
        <v>51</v>
      </c>
      <c r="C15" t="e">
        <f>#DIV/0!</f>
        <v>#DIV/0!</v>
      </c>
      <c r="D15" t="e">
        <v>#DIV/0!</v>
      </c>
      <c r="E15" s="59">
        <f t="shared" si="3"/>
        <v>1</v>
      </c>
      <c r="G15" s="3" t="s">
        <v>52</v>
      </c>
      <c r="H15" s="3">
        <f>7+(3*2)</f>
        <v>13</v>
      </c>
      <c r="I15">
        <v>13</v>
      </c>
      <c r="J15" s="59">
        <f t="shared" si="0"/>
        <v>1</v>
      </c>
      <c r="L15" t="s">
        <v>43</v>
      </c>
      <c r="M15" s="3" t="s">
        <v>222</v>
      </c>
      <c r="N15">
        <f>Q14:$Q$15</f>
        <v>9</v>
      </c>
      <c r="O15">
        <v>9</v>
      </c>
      <c r="P15" s="59">
        <f t="shared" si="1"/>
        <v>1</v>
      </c>
      <c r="Q15">
        <v>9</v>
      </c>
    </row>
    <row r="16" spans="1:23" ht="15.75">
      <c r="A16" t="s">
        <v>233</v>
      </c>
      <c r="B16" s="3" t="s">
        <v>53</v>
      </c>
      <c r="C16" t="e">
        <f>#VALUE!</f>
        <v>#VALUE!</v>
      </c>
      <c r="D16" t="e">
        <v>#VALUE!</v>
      </c>
      <c r="E16" s="59">
        <f t="shared" si="3"/>
        <v>1</v>
      </c>
      <c r="G16" s="3" t="s">
        <v>54</v>
      </c>
      <c r="H16" s="3">
        <f>(7+3)*2</f>
        <v>20</v>
      </c>
      <c r="I16">
        <v>20</v>
      </c>
      <c r="J16" s="59">
        <f t="shared" si="0"/>
        <v>1</v>
      </c>
      <c r="L16" t="s">
        <v>43</v>
      </c>
      <c r="M16" s="3" t="s">
        <v>223</v>
      </c>
      <c r="N16">
        <f>$Q15:Q16</f>
        <v>10</v>
      </c>
      <c r="O16">
        <v>10</v>
      </c>
      <c r="P16" s="59">
        <f t="shared" si="1"/>
        <v>1</v>
      </c>
      <c r="Q16">
        <v>10</v>
      </c>
      <c r="S16" s="27" t="s">
        <v>206</v>
      </c>
      <c r="T16" s="27"/>
      <c r="U16" s="27"/>
      <c r="V16" s="27"/>
      <c r="W16" s="27"/>
    </row>
    <row r="17" spans="1:23">
      <c r="A17" t="s">
        <v>234</v>
      </c>
      <c r="B17" s="3" t="s">
        <v>55</v>
      </c>
      <c r="C17" t="e">
        <f>#REF!</f>
        <v>#REF!</v>
      </c>
      <c r="D17" t="e">
        <v>#REF!</v>
      </c>
      <c r="E17" s="59">
        <f t="shared" si="3"/>
        <v>1</v>
      </c>
      <c r="G17" s="3" t="s">
        <v>56</v>
      </c>
      <c r="H17" s="3">
        <f>7^3*2</f>
        <v>686</v>
      </c>
      <c r="I17">
        <v>686</v>
      </c>
      <c r="J17" s="59">
        <f t="shared" si="0"/>
        <v>1</v>
      </c>
      <c r="L17" t="s">
        <v>43</v>
      </c>
      <c r="M17" s="3" t="s">
        <v>224</v>
      </c>
      <c r="N17">
        <f>Q$16:Q17</f>
        <v>11</v>
      </c>
      <c r="O17">
        <v>11</v>
      </c>
      <c r="P17" s="59">
        <f t="shared" si="1"/>
        <v>1</v>
      </c>
      <c r="Q17">
        <v>11</v>
      </c>
      <c r="S17" s="28" t="s">
        <v>22</v>
      </c>
      <c r="T17" s="28" t="s">
        <v>23</v>
      </c>
      <c r="U17" s="28" t="s">
        <v>24</v>
      </c>
      <c r="V17" s="28" t="s">
        <v>25</v>
      </c>
      <c r="W17" s="28" t="s">
        <v>26</v>
      </c>
    </row>
    <row r="18" spans="1:23">
      <c r="A18" t="s">
        <v>235</v>
      </c>
      <c r="B18" s="3" t="s">
        <v>57</v>
      </c>
      <c r="C18" t="e">
        <f>#NAME?</f>
        <v>#NAME?</v>
      </c>
      <c r="D18" t="e">
        <v>#NAME?</v>
      </c>
      <c r="E18" s="59">
        <f t="shared" si="3"/>
        <v>1</v>
      </c>
      <c r="G18" s="3" t="s">
        <v>58</v>
      </c>
      <c r="H18" s="3">
        <f>7^(3*2)</f>
        <v>117649</v>
      </c>
      <c r="I18">
        <v>117649</v>
      </c>
      <c r="J18" s="59">
        <f t="shared" si="0"/>
        <v>1</v>
      </c>
      <c r="L18" t="s">
        <v>43</v>
      </c>
      <c r="M18" s="3" t="s">
        <v>225</v>
      </c>
      <c r="N18">
        <f>$Q$17:Q18</f>
        <v>12</v>
      </c>
      <c r="O18">
        <v>12</v>
      </c>
      <c r="P18" s="59">
        <f t="shared" si="1"/>
        <v>1</v>
      </c>
      <c r="Q18">
        <v>12</v>
      </c>
      <c r="S18" t="s">
        <v>183</v>
      </c>
      <c r="T18" s="3" t="s">
        <v>69</v>
      </c>
      <c r="U18">
        <f>(1)</f>
        <v>1</v>
      </c>
      <c r="V18">
        <v>1</v>
      </c>
      <c r="W18" s="59">
        <f t="shared" ref="W18:W28" si="4">IF(IF(AND(ISERROR(U18),ISERROR(V18)),ERROR.TYPE(U18)=ERROR.TYPE(V18),IF(AND(NOT(ISERROR(U18)),NOT(ISERROR(V18))),AND(ISBLANK(U18)=ISBLANK(V18),U18=V18))),1,"ERR!")</f>
        <v>1</v>
      </c>
    </row>
    <row r="19" spans="1:23">
      <c r="A19" t="s">
        <v>236</v>
      </c>
      <c r="B19" s="3" t="s">
        <v>59</v>
      </c>
      <c r="C19" t="e">
        <f>#NUM!</f>
        <v>#NUM!</v>
      </c>
      <c r="D19" t="e">
        <v>#NUM!</v>
      </c>
      <c r="E19" s="59">
        <f t="shared" si="3"/>
        <v>1</v>
      </c>
      <c r="G19" s="3" t="s">
        <v>60</v>
      </c>
      <c r="H19" s="3">
        <f>(7^3)*2</f>
        <v>686</v>
      </c>
      <c r="I19">
        <v>686</v>
      </c>
      <c r="J19" s="59">
        <f t="shared" si="0"/>
        <v>1</v>
      </c>
      <c r="L19" t="s">
        <v>43</v>
      </c>
      <c r="M19" s="3" t="s">
        <v>226</v>
      </c>
      <c r="N19">
        <f>$Q$18:$Q$19</f>
        <v>13</v>
      </c>
      <c r="O19">
        <v>13</v>
      </c>
      <c r="P19" s="59">
        <f t="shared" si="1"/>
        <v>1</v>
      </c>
      <c r="Q19">
        <v>13</v>
      </c>
      <c r="S19" t="s">
        <v>182</v>
      </c>
      <c r="T19" s="3" t="s">
        <v>185</v>
      </c>
      <c r="U19">
        <f>({2})</f>
        <v>2</v>
      </c>
      <c r="V19">
        <v>2</v>
      </c>
      <c r="W19" s="59">
        <f t="shared" si="4"/>
        <v>1</v>
      </c>
    </row>
    <row r="20" spans="1:23">
      <c r="A20" t="s">
        <v>237</v>
      </c>
      <c r="B20" s="3" t="s">
        <v>61</v>
      </c>
      <c r="C20" t="e">
        <f>#N/A</f>
        <v>#N/A</v>
      </c>
      <c r="D20" t="e">
        <v>#N/A</v>
      </c>
      <c r="E20" s="59">
        <f t="shared" si="3"/>
        <v>1</v>
      </c>
      <c r="G20" s="3" t="s">
        <v>62</v>
      </c>
      <c r="H20" s="3">
        <f>7*3^2</f>
        <v>63</v>
      </c>
      <c r="I20">
        <v>63</v>
      </c>
      <c r="J20" s="59">
        <f t="shared" si="0"/>
        <v>1</v>
      </c>
      <c r="L20" t="s">
        <v>63</v>
      </c>
      <c r="M20" s="3" t="s">
        <v>680</v>
      </c>
      <c r="N20">
        <f ca="1">Cell!Q20</f>
        <v>14</v>
      </c>
      <c r="O20">
        <v>14</v>
      </c>
      <c r="P20" s="59">
        <f t="shared" si="1"/>
        <v>1</v>
      </c>
      <c r="Q20">
        <v>14</v>
      </c>
      <c r="S20" t="s">
        <v>176</v>
      </c>
      <c r="T20" s="3" t="s">
        <v>186</v>
      </c>
      <c r="U20">
        <f>(+(3))</f>
        <v>3</v>
      </c>
      <c r="V20">
        <v>3</v>
      </c>
      <c r="W20" s="59">
        <f t="shared" si="4"/>
        <v>1</v>
      </c>
    </row>
    <row r="21" spans="1:23">
      <c r="A21" t="s">
        <v>178</v>
      </c>
      <c r="B21" s="3" t="s">
        <v>179</v>
      </c>
      <c r="C21">
        <f>{1}</f>
        <v>1</v>
      </c>
      <c r="D21">
        <v>1</v>
      </c>
      <c r="E21" s="59">
        <f t="shared" si="3"/>
        <v>1</v>
      </c>
      <c r="G21" s="3" t="s">
        <v>64</v>
      </c>
      <c r="H21" s="3">
        <f>7*(3^2)</f>
        <v>63</v>
      </c>
      <c r="I21">
        <v>63</v>
      </c>
      <c r="J21" s="59">
        <f t="shared" si="0"/>
        <v>1</v>
      </c>
      <c r="L21" t="s">
        <v>65</v>
      </c>
      <c r="M21" s="3" t="s">
        <v>615</v>
      </c>
      <c r="N21">
        <f ca="1">Cell!$Q$20:$Q$21</f>
        <v>15</v>
      </c>
      <c r="O21">
        <v>15</v>
      </c>
      <c r="P21" s="59">
        <f t="shared" si="1"/>
        <v>1</v>
      </c>
      <c r="Q21">
        <v>15</v>
      </c>
      <c r="S21" t="s">
        <v>177</v>
      </c>
      <c r="T21" s="3" t="s">
        <v>735</v>
      </c>
      <c r="U21">
        <f>((400)%)</f>
        <v>4</v>
      </c>
      <c r="V21">
        <v>4</v>
      </c>
      <c r="W21" s="59">
        <f t="shared" si="4"/>
        <v>1</v>
      </c>
    </row>
    <row r="22" spans="1:23">
      <c r="A22" t="s">
        <v>178</v>
      </c>
      <c r="B22" s="3" t="s">
        <v>180</v>
      </c>
      <c r="C22" t="str">
        <f>{"ABC"}</f>
        <v>ABC</v>
      </c>
      <c r="D22" t="s">
        <v>38</v>
      </c>
      <c r="E22" s="59">
        <f t="shared" si="3"/>
        <v>1</v>
      </c>
      <c r="G22" s="3" t="s">
        <v>66</v>
      </c>
      <c r="H22" s="3">
        <f>(7*3)^2</f>
        <v>441</v>
      </c>
      <c r="I22">
        <v>441</v>
      </c>
      <c r="J22" s="59">
        <f t="shared" si="0"/>
        <v>1</v>
      </c>
      <c r="L22" t="s">
        <v>63</v>
      </c>
      <c r="M22" s="3" t="s">
        <v>679</v>
      </c>
      <c r="N22">
        <f ca="1">Param!G21</f>
        <v>16</v>
      </c>
      <c r="O22">
        <v>16</v>
      </c>
      <c r="P22" s="59">
        <f t="shared" si="1"/>
        <v>1</v>
      </c>
      <c r="S22" t="s">
        <v>169</v>
      </c>
      <c r="T22" s="3" t="s">
        <v>734</v>
      </c>
      <c r="U22">
        <f>((2)+(3))</f>
        <v>5</v>
      </c>
      <c r="V22">
        <v>5</v>
      </c>
      <c r="W22" s="59">
        <f t="shared" si="4"/>
        <v>1</v>
      </c>
    </row>
    <row r="23" spans="1:23">
      <c r="A23" t="s">
        <v>178</v>
      </c>
      <c r="B23" s="3" t="s">
        <v>181</v>
      </c>
      <c r="C23" s="3" t="b">
        <f>{TRUE}</f>
        <v>1</v>
      </c>
      <c r="D23" t="b">
        <v>1</v>
      </c>
      <c r="E23" s="59">
        <f t="shared" si="3"/>
        <v>1</v>
      </c>
      <c r="G23" s="3" t="s">
        <v>67</v>
      </c>
      <c r="H23" s="3">
        <f>7^3+2</f>
        <v>345</v>
      </c>
      <c r="I23">
        <v>345</v>
      </c>
      <c r="J23" s="59">
        <f t="shared" si="0"/>
        <v>1</v>
      </c>
      <c r="L23" t="s">
        <v>63</v>
      </c>
      <c r="M23" s="3" t="s">
        <v>678</v>
      </c>
      <c r="N23" s="3">
        <f ca="1">Param!$G$22</f>
        <v>17</v>
      </c>
      <c r="O23">
        <v>17</v>
      </c>
      <c r="P23" s="59">
        <f t="shared" si="1"/>
        <v>1</v>
      </c>
      <c r="S23" t="s">
        <v>170</v>
      </c>
      <c r="T23" s="3" t="s">
        <v>171</v>
      </c>
      <c r="U23">
        <f>(PI())</f>
        <v>3.1415926535897931</v>
      </c>
      <c r="V23">
        <v>3.1415926535897931</v>
      </c>
      <c r="W23" s="59">
        <f t="shared" si="4"/>
        <v>1</v>
      </c>
    </row>
    <row r="24" spans="1:23">
      <c r="A24" t="s">
        <v>178</v>
      </c>
      <c r="B24" s="3" t="s">
        <v>188</v>
      </c>
      <c r="C24" t="e">
        <f>{#VALUE!}</f>
        <v>#VALUE!</v>
      </c>
      <c r="D24" t="e">
        <v>#VALUE!</v>
      </c>
      <c r="E24" s="59">
        <f t="shared" si="3"/>
        <v>1</v>
      </c>
      <c r="G24" s="3" t="s">
        <v>70</v>
      </c>
      <c r="H24" s="3">
        <f>7^(3+2)</f>
        <v>16807</v>
      </c>
      <c r="I24">
        <v>16807</v>
      </c>
      <c r="J24" s="59">
        <f t="shared" si="0"/>
        <v>1</v>
      </c>
      <c r="L24" t="s">
        <v>65</v>
      </c>
      <c r="M24" s="3" t="s">
        <v>677</v>
      </c>
      <c r="N24">
        <f ca="1">Param!$G$23:$G$24</f>
        <v>19</v>
      </c>
      <c r="O24">
        <v>19</v>
      </c>
      <c r="P24" s="59">
        <f t="shared" si="1"/>
        <v>1</v>
      </c>
      <c r="S24" t="s">
        <v>172</v>
      </c>
      <c r="T24" s="3" t="s">
        <v>187</v>
      </c>
      <c r="U24">
        <f>(ABS((7)))</f>
        <v>7</v>
      </c>
      <c r="V24">
        <v>7</v>
      </c>
      <c r="W24" s="59">
        <f t="shared" si="4"/>
        <v>1</v>
      </c>
    </row>
    <row r="25" spans="1:23">
      <c r="G25" s="3" t="s">
        <v>73</v>
      </c>
      <c r="H25" s="3">
        <f>(7^3)+2</f>
        <v>345</v>
      </c>
      <c r="I25">
        <v>345</v>
      </c>
      <c r="J25" s="59">
        <f t="shared" si="0"/>
        <v>1</v>
      </c>
      <c r="S25" t="s">
        <v>173</v>
      </c>
      <c r="T25" s="3" t="s">
        <v>733</v>
      </c>
      <c r="U25">
        <f>(SUM((3),(5)))</f>
        <v>8</v>
      </c>
      <c r="V25">
        <v>8</v>
      </c>
      <c r="W25" s="59">
        <f t="shared" si="4"/>
        <v>1</v>
      </c>
    </row>
    <row r="26" spans="1:23" ht="15.75">
      <c r="A26" s="27" t="s">
        <v>198</v>
      </c>
      <c r="B26" s="27"/>
      <c r="C26" s="27"/>
      <c r="D26" s="27"/>
      <c r="E26" s="27"/>
      <c r="G26" s="3" t="s">
        <v>76</v>
      </c>
      <c r="H26" s="3">
        <f>7+3^2</f>
        <v>16</v>
      </c>
      <c r="I26">
        <v>16</v>
      </c>
      <c r="J26" s="59">
        <f t="shared" si="0"/>
        <v>1</v>
      </c>
      <c r="L26" s="27" t="s">
        <v>203</v>
      </c>
      <c r="M26" s="27"/>
      <c r="N26" s="27"/>
      <c r="O26" s="27"/>
      <c r="P26" s="27"/>
      <c r="Q26" s="27"/>
      <c r="S26" t="s">
        <v>174</v>
      </c>
      <c r="T26" s="3" t="s">
        <v>731</v>
      </c>
      <c r="U26">
        <f>($V$26)</f>
        <v>9</v>
      </c>
      <c r="V26">
        <v>9</v>
      </c>
      <c r="W26" s="59">
        <f t="shared" si="4"/>
        <v>1</v>
      </c>
    </row>
    <row r="27" spans="1:23">
      <c r="A27" s="28" t="s">
        <v>608</v>
      </c>
      <c r="B27" s="28" t="s">
        <v>609</v>
      </c>
      <c r="C27" s="28" t="s">
        <v>610</v>
      </c>
      <c r="D27" s="28" t="s">
        <v>611</v>
      </c>
      <c r="E27" s="28" t="s">
        <v>612</v>
      </c>
      <c r="G27" s="3" t="s">
        <v>79</v>
      </c>
      <c r="H27" s="3">
        <f>7+(3^2)</f>
        <v>16</v>
      </c>
      <c r="I27">
        <v>16</v>
      </c>
      <c r="J27" s="59">
        <f t="shared" si="0"/>
        <v>1</v>
      </c>
      <c r="L27" s="28" t="s">
        <v>608</v>
      </c>
      <c r="M27" s="28" t="s">
        <v>609</v>
      </c>
      <c r="N27" s="28" t="s">
        <v>610</v>
      </c>
      <c r="O27" s="28" t="s">
        <v>611</v>
      </c>
      <c r="P27" s="28" t="s">
        <v>612</v>
      </c>
      <c r="Q27">
        <v>1</v>
      </c>
      <c r="S27" t="s">
        <v>175</v>
      </c>
      <c r="T27" s="3" t="s">
        <v>732</v>
      </c>
      <c r="U27">
        <f>(($V$27) ($V$27))</f>
        <v>10</v>
      </c>
      <c r="V27">
        <v>10</v>
      </c>
      <c r="W27" s="59">
        <f t="shared" si="4"/>
        <v>1</v>
      </c>
    </row>
    <row r="28" spans="1:23">
      <c r="A28" t="s">
        <v>68</v>
      </c>
      <c r="B28" s="3" t="s">
        <v>69</v>
      </c>
      <c r="C28">
        <f>(1)</f>
        <v>1</v>
      </c>
      <c r="D28">
        <v>1</v>
      </c>
      <c r="E28" s="59">
        <f>IF(IF(AND(ISERROR(C28),ISERROR(D28)),ERROR.TYPE(C28)=ERROR.TYPE(D28),IF(AND(NOT(ISERROR(C28)),NOT(ISERROR(D28))),AND(ISBLANK(C28)=ISBLANK(D28),C28=D28))),1,"ERR!")</f>
        <v>1</v>
      </c>
      <c r="G28" s="3" t="s">
        <v>80</v>
      </c>
      <c r="H28" s="3">
        <f>(7+3)^2</f>
        <v>100</v>
      </c>
      <c r="I28">
        <v>100</v>
      </c>
      <c r="J28" s="59">
        <f t="shared" si="0"/>
        <v>1</v>
      </c>
      <c r="L28" t="s">
        <v>81</v>
      </c>
      <c r="M28" s="3" t="s">
        <v>664</v>
      </c>
      <c r="N28" s="3">
        <f>SUM((Q27:Q29,Q28:Q30))</f>
        <v>6</v>
      </c>
      <c r="O28">
        <v>6</v>
      </c>
      <c r="P28" s="59">
        <f>IF(IF(AND(ISERROR(N28),ISERROR(O28)),ERROR.TYPE(N28)=ERROR.TYPE(O28),IF(AND(NOT(ISERROR(N28)),NOT(ISERROR(O28))),AND(ISBLANK(N28)=ISBLANK(O28),N28=O28))),1,"ERR!")</f>
        <v>1</v>
      </c>
      <c r="Q28">
        <v>1</v>
      </c>
      <c r="S28" t="s">
        <v>184</v>
      </c>
      <c r="T28" s="3" t="s">
        <v>730</v>
      </c>
      <c r="U28">
        <f>((((11))))</f>
        <v>11</v>
      </c>
      <c r="V28">
        <v>11</v>
      </c>
      <c r="W28" s="59">
        <f t="shared" si="4"/>
        <v>1</v>
      </c>
    </row>
    <row r="29" spans="1:23">
      <c r="A29" t="s">
        <v>71</v>
      </c>
      <c r="B29" s="3" t="s">
        <v>72</v>
      </c>
      <c r="C29">
        <f>+(2)</f>
        <v>2</v>
      </c>
      <c r="D29">
        <v>2</v>
      </c>
      <c r="E29" s="59">
        <f>IF(IF(AND(ISERROR(C29),ISERROR(D29)),ERROR.TYPE(C29)=ERROR.TYPE(D29),IF(AND(NOT(ISERROR(C29)),NOT(ISERROR(D29))),AND(ISBLANK(C29)=ISBLANK(D29),C29=D29))),1,"ERR!")</f>
        <v>1</v>
      </c>
      <c r="G29" s="3" t="s">
        <v>82</v>
      </c>
      <c r="H29" s="3">
        <f>2^3*4+5</f>
        <v>37</v>
      </c>
      <c r="I29">
        <v>37</v>
      </c>
      <c r="J29" s="59">
        <f t="shared" si="0"/>
        <v>1</v>
      </c>
      <c r="L29" t="s">
        <v>83</v>
      </c>
      <c r="M29" s="3" t="s">
        <v>616</v>
      </c>
      <c r="N29">
        <f>SUM(Q27:Q29 Q28:Q30)</f>
        <v>2</v>
      </c>
      <c r="O29">
        <v>2</v>
      </c>
      <c r="P29" s="59">
        <f>IF(IF(AND(ISERROR(N29),ISERROR(O29)),ERROR.TYPE(N29)=ERROR.TYPE(O29),IF(AND(NOT(ISERROR(N29)),NOT(ISERROR(O29))),AND(ISBLANK(N29)=ISBLANK(O29),N29=O29))),1,"ERR!")</f>
        <v>1</v>
      </c>
      <c r="Q29">
        <v>1</v>
      </c>
    </row>
    <row r="30" spans="1:23" ht="15.75">
      <c r="A30" t="s">
        <v>74</v>
      </c>
      <c r="B30" s="3" t="s">
        <v>75</v>
      </c>
      <c r="C30">
        <f>-(3)</f>
        <v>-3</v>
      </c>
      <c r="D30">
        <v>-3</v>
      </c>
      <c r="E30" s="59">
        <f>IF(IF(AND(ISERROR(C30),ISERROR(D30)),ERROR.TYPE(C30)=ERROR.TYPE(D30),IF(AND(NOT(ISERROR(C30)),NOT(ISERROR(D30))),AND(ISBLANK(C30)=ISBLANK(D30),C30=D30))),1,"ERR!")</f>
        <v>1</v>
      </c>
      <c r="G30" s="3" t="s">
        <v>84</v>
      </c>
      <c r="H30" s="3">
        <f>2^3*(4+5)</f>
        <v>72</v>
      </c>
      <c r="I30">
        <v>72</v>
      </c>
      <c r="J30" s="59">
        <f t="shared" si="0"/>
        <v>1</v>
      </c>
      <c r="L30" t="s">
        <v>85</v>
      </c>
      <c r="M30" s="3" t="s">
        <v>227</v>
      </c>
      <c r="N30" s="3">
        <f>SUM(Q27:Q29:Q28:Q30)</f>
        <v>4</v>
      </c>
      <c r="O30">
        <v>4</v>
      </c>
      <c r="P30" s="59">
        <f>IF(IF(AND(ISERROR(N30),ISERROR(O30)),ERROR.TYPE(N30)=ERROR.TYPE(O30),IF(AND(NOT(ISERROR(N30)),NOT(ISERROR(O30))),AND(ISBLANK(N30)=ISBLANK(O30),N30=O30))),1,"ERR!")</f>
        <v>1</v>
      </c>
      <c r="Q30">
        <v>1</v>
      </c>
      <c r="S30" s="27" t="s">
        <v>722</v>
      </c>
      <c r="T30" s="27"/>
      <c r="U30" s="27"/>
      <c r="V30" s="27"/>
      <c r="W30" s="27"/>
    </row>
    <row r="31" spans="1:23">
      <c r="A31" t="s">
        <v>77</v>
      </c>
      <c r="B31" s="3" t="s">
        <v>78</v>
      </c>
      <c r="C31">
        <f>4%</f>
        <v>0.04</v>
      </c>
      <c r="D31">
        <v>0.04</v>
      </c>
      <c r="E31" s="59">
        <f>IF(IF(AND(ISERROR(C31),ISERROR(D31)),ERROR.TYPE(C31)=ERROR.TYPE(D31),IF(AND(NOT(ISERROR(C31)),NOT(ISERROR(D31))),AND(ISBLANK(C31)=ISBLANK(D31),C31=D31))),1,"ERR!")</f>
        <v>1</v>
      </c>
      <c r="G31" s="3" t="s">
        <v>88</v>
      </c>
      <c r="H31" s="3">
        <f>2^(3*4)+5</f>
        <v>4101</v>
      </c>
      <c r="I31">
        <v>4101</v>
      </c>
      <c r="J31" s="59">
        <f t="shared" si="0"/>
        <v>1</v>
      </c>
      <c r="S31" s="28" t="s">
        <v>22</v>
      </c>
      <c r="T31" s="28" t="s">
        <v>23</v>
      </c>
      <c r="U31" s="28" t="s">
        <v>24</v>
      </c>
      <c r="V31" s="28" t="s">
        <v>25</v>
      </c>
      <c r="W31" s="28" t="s">
        <v>26</v>
      </c>
    </row>
    <row r="32" spans="1:23" ht="15.75">
      <c r="G32" s="3" t="s">
        <v>91</v>
      </c>
      <c r="H32" s="3">
        <f>(2^3)*4+5</f>
        <v>37</v>
      </c>
      <c r="I32">
        <v>37</v>
      </c>
      <c r="J32" s="59">
        <f t="shared" si="0"/>
        <v>1</v>
      </c>
      <c r="L32" s="27" t="s">
        <v>204</v>
      </c>
      <c r="M32" s="27"/>
      <c r="N32" s="27"/>
      <c r="O32" s="27"/>
      <c r="P32" s="27"/>
      <c r="Q32" s="27"/>
      <c r="S32" t="s">
        <v>183</v>
      </c>
      <c r="T32" s="3" t="s">
        <v>723</v>
      </c>
      <c r="U32" s="3">
        <f xml:space="preserve">  1</f>
        <v>1</v>
      </c>
      <c r="V32">
        <v>1</v>
      </c>
      <c r="W32" s="59">
        <f t="shared" ref="W32:W37" si="5">IF(IF(AND(ISERROR(U32),ISERROR(V32)),ERROR.TYPE(U32)=ERROR.TYPE(V32),IF(AND(NOT(ISERROR(U32)),NOT(ISERROR(V32))),AND(ISBLANK(U32)=ISBLANK(V32),U32=V32))),1,"ERR!")</f>
        <v>1</v>
      </c>
    </row>
    <row r="33" spans="1:23" ht="15.75">
      <c r="A33" s="27" t="s">
        <v>199</v>
      </c>
      <c r="B33" s="27"/>
      <c r="C33" s="27"/>
      <c r="D33" s="27"/>
      <c r="E33" s="27"/>
      <c r="G33" s="3" t="s">
        <v>94</v>
      </c>
      <c r="H33" s="3">
        <f>2^(3*4+5)</f>
        <v>131072</v>
      </c>
      <c r="I33">
        <v>131072</v>
      </c>
      <c r="J33" s="59">
        <f t="shared" si="0"/>
        <v>1</v>
      </c>
      <c r="L33" s="28" t="s">
        <v>608</v>
      </c>
      <c r="M33" s="28" t="s">
        <v>609</v>
      </c>
      <c r="N33" s="28" t="s">
        <v>610</v>
      </c>
      <c r="O33" s="28" t="s">
        <v>611</v>
      </c>
      <c r="P33" s="28" t="s">
        <v>612</v>
      </c>
      <c r="Q33" s="28"/>
      <c r="S33" t="s">
        <v>182</v>
      </c>
      <c r="T33" s="3" t="s">
        <v>724</v>
      </c>
      <c r="U33" s="3">
        <f xml:space="preserve">  {2}</f>
        <v>2</v>
      </c>
      <c r="V33">
        <v>2</v>
      </c>
      <c r="W33" s="59">
        <f t="shared" si="5"/>
        <v>1</v>
      </c>
    </row>
    <row r="34" spans="1:23">
      <c r="A34" s="28" t="s">
        <v>608</v>
      </c>
      <c r="B34" s="28" t="s">
        <v>609</v>
      </c>
      <c r="C34" s="28" t="s">
        <v>610</v>
      </c>
      <c r="D34" s="28" t="s">
        <v>611</v>
      </c>
      <c r="E34" s="28" t="s">
        <v>612</v>
      </c>
      <c r="G34" s="3" t="s">
        <v>97</v>
      </c>
      <c r="H34" s="3">
        <f>2^(3*(4+5))</f>
        <v>134217728</v>
      </c>
      <c r="I34">
        <v>134217728</v>
      </c>
      <c r="J34" s="59">
        <f t="shared" si="0"/>
        <v>1</v>
      </c>
      <c r="L34" s="3" t="s">
        <v>665</v>
      </c>
      <c r="N34">
        <f>SUM((Q34:Q36:Q35:Q37 Q36:Q38,Q37:Q39))</f>
        <v>22</v>
      </c>
      <c r="O34">
        <v>22</v>
      </c>
      <c r="P34" s="59">
        <f t="shared" ref="P34:P48" si="6">IF(IF(AND(ISERROR(N34),ISERROR(O34)),ERROR.TYPE(N34)=ERROR.TYPE(O34),IF(AND(NOT(ISERROR(N34)),NOT(ISERROR(O34))),AND(ISBLANK(N34)=ISBLANK(O34),N34=O34))),1,"ERR!")</f>
        <v>1</v>
      </c>
      <c r="Q34">
        <v>1</v>
      </c>
      <c r="S34" t="s">
        <v>176</v>
      </c>
      <c r="T34" s="3" t="s">
        <v>725</v>
      </c>
      <c r="U34" s="3">
        <f xml:space="preserve">  +(3)</f>
        <v>3</v>
      </c>
      <c r="V34">
        <v>3</v>
      </c>
      <c r="W34" s="59">
        <f t="shared" si="5"/>
        <v>1</v>
      </c>
    </row>
    <row r="35" spans="1:23">
      <c r="A35" t="s">
        <v>86</v>
      </c>
      <c r="B35" s="3" t="s">
        <v>87</v>
      </c>
      <c r="C35">
        <f>3+2</f>
        <v>5</v>
      </c>
      <c r="D35">
        <v>5</v>
      </c>
      <c r="E35" s="59">
        <f t="shared" ref="E35:E40" si="7">IF(IF(AND(ISERROR(C35),ISERROR(D35)),ERROR.TYPE(C35)=ERROR.TYPE(D35),IF(AND(NOT(ISERROR(C35)),NOT(ISERROR(D35))),AND(ISBLANK(C35)=ISBLANK(D35),C35=D35))),1,"ERR!")</f>
        <v>1</v>
      </c>
      <c r="G35" s="3" t="s">
        <v>100</v>
      </c>
      <c r="H35" s="3">
        <f>2^((3*4)+5)</f>
        <v>131072</v>
      </c>
      <c r="I35">
        <v>131072</v>
      </c>
      <c r="J35" s="59">
        <f t="shared" si="0"/>
        <v>1</v>
      </c>
      <c r="L35" s="3" t="s">
        <v>666</v>
      </c>
      <c r="N35">
        <f>SUM(((Q34:Q36:Q35:Q37) Q36:Q38,Q37:Q39))</f>
        <v>22</v>
      </c>
      <c r="O35">
        <v>22</v>
      </c>
      <c r="P35" s="59">
        <f t="shared" si="6"/>
        <v>1</v>
      </c>
      <c r="Q35">
        <v>2</v>
      </c>
      <c r="S35" t="s">
        <v>177</v>
      </c>
      <c r="T35" s="3" t="s">
        <v>736</v>
      </c>
      <c r="U35" s="3">
        <f>400  %</f>
        <v>4</v>
      </c>
      <c r="V35">
        <v>4</v>
      </c>
      <c r="W35" s="59">
        <f t="shared" si="5"/>
        <v>1</v>
      </c>
    </row>
    <row r="36" spans="1:23">
      <c r="A36" t="s">
        <v>89</v>
      </c>
      <c r="B36" s="3" t="s">
        <v>90</v>
      </c>
      <c r="C36">
        <f>3-2</f>
        <v>1</v>
      </c>
      <c r="D36">
        <v>1</v>
      </c>
      <c r="E36" s="59">
        <f t="shared" si="7"/>
        <v>1</v>
      </c>
      <c r="G36" s="3" t="s">
        <v>104</v>
      </c>
      <c r="H36" s="3">
        <f>(2^3*4)+5</f>
        <v>37</v>
      </c>
      <c r="I36">
        <v>37</v>
      </c>
      <c r="J36" s="59">
        <f t="shared" si="0"/>
        <v>1</v>
      </c>
      <c r="L36" s="3" t="s">
        <v>667</v>
      </c>
      <c r="N36">
        <f>SUM((Q34:Q36:(Q35:Q37 Q36:Q38),Q37:Q39))</f>
        <v>25</v>
      </c>
      <c r="O36">
        <v>25</v>
      </c>
      <c r="P36" s="59">
        <f t="shared" si="6"/>
        <v>1</v>
      </c>
      <c r="Q36">
        <v>3</v>
      </c>
      <c r="S36" t="s">
        <v>169</v>
      </c>
      <c r="T36" s="3" t="s">
        <v>729</v>
      </c>
      <c r="U36" s="3">
        <f>2  +3</f>
        <v>5</v>
      </c>
      <c r="V36">
        <v>5</v>
      </c>
      <c r="W36" s="59">
        <f t="shared" si="5"/>
        <v>1</v>
      </c>
    </row>
    <row r="37" spans="1:23">
      <c r="A37" t="s">
        <v>92</v>
      </c>
      <c r="B37" s="3" t="s">
        <v>93</v>
      </c>
      <c r="C37">
        <f>3*2</f>
        <v>6</v>
      </c>
      <c r="D37">
        <v>6</v>
      </c>
      <c r="E37" s="59">
        <f t="shared" si="7"/>
        <v>1</v>
      </c>
      <c r="G37" s="3" t="s">
        <v>105</v>
      </c>
      <c r="H37" s="3">
        <f>(2^(3*4))+5</f>
        <v>4101</v>
      </c>
      <c r="I37">
        <v>4101</v>
      </c>
      <c r="J37" s="59">
        <f t="shared" si="0"/>
        <v>1</v>
      </c>
      <c r="L37" s="3" t="s">
        <v>668</v>
      </c>
      <c r="N37">
        <f>SUM((Q34:Q36:Q35:Q37 (Q36:Q38,Q37:Q39)))</f>
        <v>11</v>
      </c>
      <c r="O37">
        <v>11</v>
      </c>
      <c r="P37" s="59">
        <f t="shared" si="6"/>
        <v>1</v>
      </c>
      <c r="Q37">
        <v>4</v>
      </c>
      <c r="S37" t="s">
        <v>170</v>
      </c>
      <c r="T37" s="3" t="s">
        <v>726</v>
      </c>
      <c r="U37" s="3">
        <f xml:space="preserve">  PI(  )</f>
        <v>3.1415926535897931</v>
      </c>
      <c r="V37">
        <v>3.1415926535897931</v>
      </c>
      <c r="W37" s="59">
        <f t="shared" si="5"/>
        <v>1</v>
      </c>
    </row>
    <row r="38" spans="1:23">
      <c r="A38" t="s">
        <v>95</v>
      </c>
      <c r="B38" s="3" t="s">
        <v>96</v>
      </c>
      <c r="C38">
        <f>3/2</f>
        <v>1.5</v>
      </c>
      <c r="D38">
        <v>1.5</v>
      </c>
      <c r="E38" s="59">
        <f t="shared" si="7"/>
        <v>1</v>
      </c>
      <c r="G38" s="3" t="s">
        <v>106</v>
      </c>
      <c r="H38" s="3">
        <f>((2^3)*4)+5</f>
        <v>37</v>
      </c>
      <c r="I38">
        <v>37</v>
      </c>
      <c r="J38" s="59">
        <f t="shared" si="0"/>
        <v>1</v>
      </c>
      <c r="L38" s="3" t="s">
        <v>669</v>
      </c>
      <c r="N38">
        <f>SUM(((Q34:Q36:Q35:Q37 Q36:Q38),Q37:Q39))</f>
        <v>22</v>
      </c>
      <c r="O38">
        <v>22</v>
      </c>
      <c r="P38" s="59">
        <f t="shared" si="6"/>
        <v>1</v>
      </c>
      <c r="Q38">
        <v>5</v>
      </c>
      <c r="S38" t="s">
        <v>172</v>
      </c>
      <c r="T38" s="3" t="s">
        <v>727</v>
      </c>
      <c r="U38" s="3">
        <f xml:space="preserve">  ABS(  7  )</f>
        <v>7</v>
      </c>
      <c r="V38">
        <v>7</v>
      </c>
      <c r="W38" s="59">
        <f t="shared" ref="W38:W46" si="8">IF(IF(AND(ISERROR(U38),ISERROR(V38)),ERROR.TYPE(U38)=ERROR.TYPE(V38),IF(AND(NOT(ISERROR(U38)),NOT(ISERROR(V38))),AND(ISBLANK(U38)=ISBLANK(V38),U38=V38))),1,"ERR!")</f>
        <v>1</v>
      </c>
    </row>
    <row r="39" spans="1:23">
      <c r="A39" t="s">
        <v>98</v>
      </c>
      <c r="B39" s="3" t="s">
        <v>99</v>
      </c>
      <c r="C39">
        <f>3^2</f>
        <v>9</v>
      </c>
      <c r="D39">
        <v>9</v>
      </c>
      <c r="E39" s="59">
        <f t="shared" si="7"/>
        <v>1</v>
      </c>
      <c r="G39" s="3" t="s">
        <v>107</v>
      </c>
      <c r="H39" s="3">
        <f>5+4*3^2</f>
        <v>41</v>
      </c>
      <c r="I39">
        <v>41</v>
      </c>
      <c r="J39" s="59">
        <f t="shared" si="0"/>
        <v>1</v>
      </c>
      <c r="L39" s="3" t="s">
        <v>670</v>
      </c>
      <c r="N39">
        <f>SUM((Q34:Q36:(Q35:Q37 Q36:Q38,Q37:Q39)))</f>
        <v>21</v>
      </c>
      <c r="O39">
        <v>21</v>
      </c>
      <c r="P39" s="59">
        <f t="shared" si="6"/>
        <v>1</v>
      </c>
      <c r="Q39">
        <v>6</v>
      </c>
      <c r="S39" t="s">
        <v>173</v>
      </c>
      <c r="T39" s="3" t="s">
        <v>737</v>
      </c>
      <c r="U39" s="3">
        <f xml:space="preserve">  SUM(  3,  5  )</f>
        <v>8</v>
      </c>
      <c r="V39">
        <v>8</v>
      </c>
      <c r="W39" s="59">
        <f t="shared" si="8"/>
        <v>1</v>
      </c>
    </row>
    <row r="40" spans="1:23">
      <c r="A40" t="s">
        <v>101</v>
      </c>
      <c r="B40" s="3" t="s">
        <v>102</v>
      </c>
      <c r="C40" t="str">
        <f>"A"&amp;"B"</f>
        <v>AB</v>
      </c>
      <c r="D40" t="s">
        <v>103</v>
      </c>
      <c r="E40" s="59">
        <f t="shared" si="7"/>
        <v>1</v>
      </c>
      <c r="G40" s="3" t="s">
        <v>110</v>
      </c>
      <c r="H40" s="3">
        <f>5+4*(3^2)</f>
        <v>41</v>
      </c>
      <c r="I40">
        <v>41</v>
      </c>
      <c r="J40" s="59">
        <f t="shared" si="0"/>
        <v>1</v>
      </c>
      <c r="L40" s="3" t="s">
        <v>671</v>
      </c>
      <c r="N40">
        <f>SUM((Q40:Q42,Q41:Q43 Q42:Q44:Q43:Q45))</f>
        <v>13</v>
      </c>
      <c r="O40">
        <v>13</v>
      </c>
      <c r="P40" s="59">
        <f t="shared" si="6"/>
        <v>1</v>
      </c>
      <c r="Q40">
        <v>1</v>
      </c>
      <c r="S40" t="s">
        <v>174</v>
      </c>
      <c r="T40" s="3" t="s">
        <v>738</v>
      </c>
      <c r="U40" s="3">
        <f xml:space="preserve">  $V$40</f>
        <v>9</v>
      </c>
      <c r="V40">
        <v>9</v>
      </c>
      <c r="W40" s="59">
        <f t="shared" si="8"/>
        <v>1</v>
      </c>
    </row>
    <row r="41" spans="1:23">
      <c r="G41" s="3" t="s">
        <v>113</v>
      </c>
      <c r="H41" s="3">
        <f>5+(4*3)^2</f>
        <v>149</v>
      </c>
      <c r="I41">
        <v>149</v>
      </c>
      <c r="J41" s="59">
        <f t="shared" si="0"/>
        <v>1</v>
      </c>
      <c r="L41" s="3" t="s">
        <v>672</v>
      </c>
      <c r="N41">
        <f>SUM(((Q40:Q42,Q41:Q43) Q42:Q44:Q43:Q45))</f>
        <v>10</v>
      </c>
      <c r="O41">
        <v>10</v>
      </c>
      <c r="P41" s="59">
        <f t="shared" si="6"/>
        <v>1</v>
      </c>
      <c r="Q41">
        <v>2</v>
      </c>
      <c r="S41" t="s">
        <v>175</v>
      </c>
      <c r="T41" s="3" t="s">
        <v>739</v>
      </c>
      <c r="U41" s="3">
        <f>$V$41   $V$41</f>
        <v>10</v>
      </c>
      <c r="V41">
        <v>10</v>
      </c>
      <c r="W41" s="59">
        <f t="shared" si="8"/>
        <v>1</v>
      </c>
    </row>
    <row r="42" spans="1:23" ht="15.75">
      <c r="A42" s="27" t="s">
        <v>200</v>
      </c>
      <c r="B42" s="27"/>
      <c r="C42" s="27"/>
      <c r="D42" s="27"/>
      <c r="E42" s="27"/>
      <c r="G42" s="3" t="s">
        <v>116</v>
      </c>
      <c r="H42" s="3">
        <f>(5+4)*3^2</f>
        <v>81</v>
      </c>
      <c r="I42">
        <v>81</v>
      </c>
      <c r="J42" s="59">
        <f t="shared" si="0"/>
        <v>1</v>
      </c>
      <c r="L42" s="3" t="s">
        <v>673</v>
      </c>
      <c r="N42">
        <f>SUM((Q40:Q42,(Q41:Q43 Q42):Q43:Q44:Q45))</f>
        <v>24</v>
      </c>
      <c r="O42">
        <v>24</v>
      </c>
      <c r="P42" s="59">
        <f t="shared" si="6"/>
        <v>1</v>
      </c>
      <c r="Q42">
        <v>3</v>
      </c>
      <c r="S42" t="s">
        <v>728</v>
      </c>
      <c r="T42" s="3" t="s">
        <v>740</v>
      </c>
      <c r="U42" s="3">
        <f xml:space="preserve">  (  11  )</f>
        <v>11</v>
      </c>
      <c r="V42">
        <v>11</v>
      </c>
      <c r="W42" s="59">
        <f t="shared" si="8"/>
        <v>1</v>
      </c>
    </row>
    <row r="43" spans="1:23">
      <c r="A43" s="28" t="s">
        <v>608</v>
      </c>
      <c r="B43" s="28" t="s">
        <v>609</v>
      </c>
      <c r="C43" s="28" t="s">
        <v>610</v>
      </c>
      <c r="D43" s="28" t="s">
        <v>611</v>
      </c>
      <c r="E43" s="28" t="s">
        <v>612</v>
      </c>
      <c r="G43" s="3" t="s">
        <v>119</v>
      </c>
      <c r="H43" s="3">
        <f>5+(4*3^2)</f>
        <v>41</v>
      </c>
      <c r="I43">
        <v>41</v>
      </c>
      <c r="J43" s="59">
        <f t="shared" si="0"/>
        <v>1</v>
      </c>
      <c r="L43" s="3" t="s">
        <v>674</v>
      </c>
      <c r="N43">
        <f>SUM((Q40:Q42,Q41:Q43 (Q42:Q44:Q43:Q45)))</f>
        <v>13</v>
      </c>
      <c r="O43">
        <v>13</v>
      </c>
      <c r="P43" s="59">
        <f t="shared" si="6"/>
        <v>1</v>
      </c>
      <c r="Q43">
        <v>4</v>
      </c>
      <c r="S43" t="s">
        <v>243</v>
      </c>
      <c r="T43" s="3" t="s">
        <v>622</v>
      </c>
      <c r="U43">
        <f xml:space="preserve"> IF( FALSE, 1 ) +1</f>
        <v>1</v>
      </c>
      <c r="V43">
        <v>1</v>
      </c>
      <c r="W43" s="59">
        <f t="shared" si="8"/>
        <v>1</v>
      </c>
    </row>
    <row r="44" spans="1:23">
      <c r="A44" t="s">
        <v>108</v>
      </c>
      <c r="B44" s="3" t="s">
        <v>109</v>
      </c>
      <c r="C44" t="b">
        <f>3&lt;2</f>
        <v>0</v>
      </c>
      <c r="D44" t="b">
        <v>0</v>
      </c>
      <c r="E44" s="59">
        <f t="shared" ref="E44:E49" si="9">IF(IF(AND(ISERROR(C44),ISERROR(D44)),ERROR.TYPE(C44)=ERROR.TYPE(D44),IF(AND(NOT(ISERROR(C44)),NOT(ISERROR(D44))),AND(ISBLANK(C44)=ISBLANK(D44),C44=D44))),1,"ERR!")</f>
        <v>1</v>
      </c>
      <c r="G44" s="3" t="s">
        <v>122</v>
      </c>
      <c r="H44" s="3">
        <f>5+(4*(3^2))</f>
        <v>41</v>
      </c>
      <c r="I44">
        <v>41</v>
      </c>
      <c r="J44" s="59">
        <f t="shared" si="0"/>
        <v>1</v>
      </c>
      <c r="L44" s="3" t="s">
        <v>675</v>
      </c>
      <c r="N44">
        <f>SUM(((Q40:Q42,Q41:Q43 Q42:Q44):Q43:Q45))</f>
        <v>21</v>
      </c>
      <c r="O44">
        <v>21</v>
      </c>
      <c r="P44" s="59">
        <f t="shared" si="6"/>
        <v>1</v>
      </c>
      <c r="Q44">
        <v>5</v>
      </c>
      <c r="S44" t="s">
        <v>243</v>
      </c>
      <c r="T44" s="3" t="s">
        <v>623</v>
      </c>
      <c r="U44">
        <f xml:space="preserve"> IF( TRUE, 1 ) +1</f>
        <v>2</v>
      </c>
      <c r="V44">
        <v>2</v>
      </c>
      <c r="W44" s="59">
        <f t="shared" si="8"/>
        <v>1</v>
      </c>
    </row>
    <row r="45" spans="1:23">
      <c r="A45" t="s">
        <v>111</v>
      </c>
      <c r="B45" s="3" t="s">
        <v>112</v>
      </c>
      <c r="C45" t="b">
        <f>3&lt;=2</f>
        <v>0</v>
      </c>
      <c r="D45" t="b">
        <v>0</v>
      </c>
      <c r="E45" s="59">
        <f t="shared" si="9"/>
        <v>1</v>
      </c>
      <c r="G45" s="3" t="s">
        <v>125</v>
      </c>
      <c r="H45" s="3">
        <f>5+((4*3)^2)</f>
        <v>149</v>
      </c>
      <c r="I45">
        <v>149</v>
      </c>
      <c r="J45" s="59">
        <f t="shared" si="0"/>
        <v>1</v>
      </c>
      <c r="L45" s="3" t="s">
        <v>676</v>
      </c>
      <c r="N45">
        <f>SUM((Q40:Q42,(Q41:Q43 Q42:Q44:Q43:Q45)))</f>
        <v>13</v>
      </c>
      <c r="O45">
        <v>13</v>
      </c>
      <c r="P45" s="59">
        <f t="shared" si="6"/>
        <v>1</v>
      </c>
      <c r="Q45">
        <v>6</v>
      </c>
      <c r="S45" t="s">
        <v>243</v>
      </c>
      <c r="T45" s="3" t="s">
        <v>681</v>
      </c>
      <c r="U45">
        <f xml:space="preserve"> IF( FALSE, 1, 2 ) +1</f>
        <v>3</v>
      </c>
      <c r="V45">
        <v>3</v>
      </c>
      <c r="W45" s="59">
        <f t="shared" si="8"/>
        <v>1</v>
      </c>
    </row>
    <row r="46" spans="1:23">
      <c r="A46" t="s">
        <v>114</v>
      </c>
      <c r="B46" s="3" t="s">
        <v>115</v>
      </c>
      <c r="C46" t="b">
        <f>3=2</f>
        <v>0</v>
      </c>
      <c r="D46" t="b">
        <v>0</v>
      </c>
      <c r="E46" s="59">
        <f t="shared" si="9"/>
        <v>1</v>
      </c>
      <c r="G46" s="3" t="s">
        <v>126</v>
      </c>
      <c r="H46" s="3">
        <f>(5+4*3)^2</f>
        <v>289</v>
      </c>
      <c r="I46">
        <v>289</v>
      </c>
      <c r="J46" s="59">
        <f t="shared" si="0"/>
        <v>1</v>
      </c>
      <c r="L46" s="3" t="s">
        <v>617</v>
      </c>
      <c r="N46">
        <f>-Q46 Q46</f>
        <v>-1</v>
      </c>
      <c r="O46">
        <v>-1</v>
      </c>
      <c r="P46" s="59">
        <f t="shared" si="6"/>
        <v>1</v>
      </c>
      <c r="Q46">
        <v>1</v>
      </c>
      <c r="S46" t="s">
        <v>243</v>
      </c>
      <c r="T46" s="3" t="s">
        <v>624</v>
      </c>
      <c r="U46">
        <f xml:space="preserve"> IF( TRUE, 1, 2 ) +1</f>
        <v>2</v>
      </c>
      <c r="V46">
        <v>2</v>
      </c>
      <c r="W46" s="59">
        <f t="shared" si="8"/>
        <v>1</v>
      </c>
    </row>
    <row r="47" spans="1:23">
      <c r="A47" t="s">
        <v>117</v>
      </c>
      <c r="B47" s="3" t="s">
        <v>118</v>
      </c>
      <c r="C47" t="b">
        <f>3&gt;=2</f>
        <v>1</v>
      </c>
      <c r="D47" t="b">
        <v>1</v>
      </c>
      <c r="E47" s="59">
        <f t="shared" si="9"/>
        <v>1</v>
      </c>
      <c r="G47" s="3" t="s">
        <v>127</v>
      </c>
      <c r="H47" s="3">
        <f>(5+(4*3))^2</f>
        <v>289</v>
      </c>
      <c r="I47">
        <v>289</v>
      </c>
      <c r="J47" s="59">
        <f t="shared" si="0"/>
        <v>1</v>
      </c>
      <c r="L47" s="3" t="s">
        <v>229</v>
      </c>
      <c r="N47">
        <f>-(Q47):Q47</f>
        <v>-2</v>
      </c>
      <c r="O47">
        <v>-2</v>
      </c>
      <c r="P47" s="59">
        <f t="shared" si="6"/>
        <v>1</v>
      </c>
      <c r="Q47">
        <v>2</v>
      </c>
      <c r="S47" t="s">
        <v>244</v>
      </c>
      <c r="T47" s="3" t="s">
        <v>625</v>
      </c>
      <c r="U47">
        <f xml:space="preserve"> CHOOSE( 1, 2, 3 ) +1</f>
        <v>3</v>
      </c>
      <c r="V47">
        <v>3</v>
      </c>
      <c r="W47" s="59">
        <f>IF(IF(AND(ISERROR(U47),ISERROR(V47)),TRUE,IF(AND(NOT(ISERROR(U47)),NOT(ISERROR(V47))),AND(ISBLANK(U47)=ISBLANK(V47),U47=V47))),1,"ERR!")</f>
        <v>1</v>
      </c>
    </row>
    <row r="48" spans="1:23">
      <c r="A48" t="s">
        <v>120</v>
      </c>
      <c r="B48" s="3" t="s">
        <v>121</v>
      </c>
      <c r="C48" t="b">
        <f>3&gt;2</f>
        <v>1</v>
      </c>
      <c r="D48" t="b">
        <v>1</v>
      </c>
      <c r="E48" s="59">
        <f t="shared" si="9"/>
        <v>1</v>
      </c>
      <c r="G48" s="3" t="s">
        <v>128</v>
      </c>
      <c r="H48" s="3">
        <f>((5+4)*3)^2</f>
        <v>729</v>
      </c>
      <c r="I48">
        <v>729</v>
      </c>
      <c r="J48" s="59">
        <f t="shared" si="0"/>
        <v>1</v>
      </c>
      <c r="L48" s="3" t="s">
        <v>228</v>
      </c>
      <c r="N48">
        <f>-Q48:(Q48)</f>
        <v>-3</v>
      </c>
      <c r="O48">
        <v>-3</v>
      </c>
      <c r="P48" s="59">
        <f t="shared" si="6"/>
        <v>1</v>
      </c>
      <c r="Q48">
        <v>3</v>
      </c>
      <c r="S48" t="s">
        <v>244</v>
      </c>
      <c r="T48" s="3" t="s">
        <v>626</v>
      </c>
      <c r="U48">
        <f xml:space="preserve"> CHOOSE( 2, 2, 3 ) +1</f>
        <v>4</v>
      </c>
      <c r="V48">
        <v>4</v>
      </c>
      <c r="W48" s="59">
        <f>IF(IF(AND(ISERROR(U48),ISERROR(V48)),TRUE,IF(AND(NOT(ISERROR(U48)),NOT(ISERROR(V48))),AND(ISBLANK(U48)=ISBLANK(V48),U48=V48))),1,"ERR!")</f>
        <v>1</v>
      </c>
    </row>
    <row r="49" spans="1:23">
      <c r="A49" t="s">
        <v>123</v>
      </c>
      <c r="B49" s="3" t="s">
        <v>124</v>
      </c>
      <c r="C49" t="b">
        <f>3&lt;&gt;2</f>
        <v>1</v>
      </c>
      <c r="D49" t="b">
        <v>1</v>
      </c>
      <c r="E49" s="59">
        <f t="shared" si="9"/>
        <v>1</v>
      </c>
      <c r="G49" s="3" t="s">
        <v>129</v>
      </c>
      <c r="H49" s="3">
        <f>2^3/4-5</f>
        <v>-3</v>
      </c>
      <c r="I49">
        <v>-3</v>
      </c>
      <c r="J49" s="59">
        <f t="shared" si="0"/>
        <v>1</v>
      </c>
      <c r="S49" t="s">
        <v>244</v>
      </c>
      <c r="T49" s="3" t="s">
        <v>627</v>
      </c>
      <c r="U49" t="e">
        <f xml:space="preserve"> CHOOSE( 3, 2, 3 ) +1</f>
        <v>#VALUE!</v>
      </c>
      <c r="V49" t="e">
        <v>#VALUE!</v>
      </c>
      <c r="W49" s="59">
        <f>IF(IF(AND(ISERROR(U49),ISERROR(V49)),TRUE,IF(AND(NOT(ISERROR(U49)),NOT(ISERROR(V49))),AND(ISBLANK(U49)=ISBLANK(V49),U49=V49))),1,"ERR!")</f>
        <v>1</v>
      </c>
    </row>
    <row r="50" spans="1:23">
      <c r="G50" s="3" t="s">
        <v>130</v>
      </c>
      <c r="H50" s="3">
        <f>5-3/4^2</f>
        <v>4.8125</v>
      </c>
      <c r="I50">
        <v>4.8125</v>
      </c>
      <c r="J50" s="59">
        <f t="shared" si="0"/>
        <v>1</v>
      </c>
    </row>
    <row r="51" spans="1:23">
      <c r="G51" s="3" t="s">
        <v>131</v>
      </c>
      <c r="H51" s="3" t="str">
        <f>2+3&amp;7</f>
        <v>57</v>
      </c>
      <c r="I51" t="s">
        <v>132</v>
      </c>
      <c r="J51" s="59">
        <f t="shared" si="0"/>
        <v>1</v>
      </c>
    </row>
    <row r="52" spans="1:23">
      <c r="G52" s="3" t="s">
        <v>133</v>
      </c>
      <c r="H52" s="3">
        <f>2+(3&amp;7)</f>
        <v>39</v>
      </c>
      <c r="I52">
        <v>39</v>
      </c>
      <c r="J52" s="59">
        <f t="shared" si="0"/>
        <v>1</v>
      </c>
    </row>
    <row r="53" spans="1:23">
      <c r="G53" s="3" t="s">
        <v>134</v>
      </c>
      <c r="H53" s="3" t="str">
        <f>(2+3)&amp;7</f>
        <v>57</v>
      </c>
      <c r="I53" t="s">
        <v>132</v>
      </c>
      <c r="J53" s="59">
        <f t="shared" si="0"/>
        <v>1</v>
      </c>
    </row>
    <row r="54" spans="1:23">
      <c r="G54" s="3" t="s">
        <v>135</v>
      </c>
      <c r="H54" s="3" t="b">
        <f>2+3=7</f>
        <v>0</v>
      </c>
      <c r="I54" t="b">
        <v>0</v>
      </c>
      <c r="J54" s="59">
        <f t="shared" si="0"/>
        <v>1</v>
      </c>
    </row>
    <row r="55" spans="1:23">
      <c r="G55" s="3" t="s">
        <v>136</v>
      </c>
      <c r="H55" s="3">
        <f>2+(3=7)</f>
        <v>2</v>
      </c>
      <c r="I55">
        <v>2</v>
      </c>
      <c r="J55" s="59">
        <f t="shared" si="0"/>
        <v>1</v>
      </c>
    </row>
    <row r="56" spans="1:23">
      <c r="G56" s="3" t="s">
        <v>137</v>
      </c>
      <c r="H56" s="3" t="b">
        <f>(2+3)=7</f>
        <v>0</v>
      </c>
      <c r="I56" t="b">
        <v>0</v>
      </c>
      <c r="J56" s="59">
        <f t="shared" si="0"/>
        <v>1</v>
      </c>
    </row>
    <row r="57" spans="1:23">
      <c r="G57" s="3" t="s">
        <v>194</v>
      </c>
      <c r="H57" s="3">
        <f>-(3)+2</f>
        <v>-1</v>
      </c>
      <c r="I57">
        <v>-1</v>
      </c>
      <c r="J57" s="59">
        <f t="shared" si="0"/>
        <v>1</v>
      </c>
    </row>
    <row r="58" spans="1:23">
      <c r="G58" s="3" t="s">
        <v>138</v>
      </c>
      <c r="H58" s="3">
        <f>-(3+2)</f>
        <v>-5</v>
      </c>
      <c r="I58">
        <v>-5</v>
      </c>
      <c r="J58" s="59">
        <f t="shared" si="0"/>
        <v>1</v>
      </c>
    </row>
    <row r="59" spans="1:23">
      <c r="G59" s="3" t="s">
        <v>139</v>
      </c>
      <c r="H59" s="3">
        <f>-(3)+-(2)</f>
        <v>-5</v>
      </c>
      <c r="I59">
        <v>-5</v>
      </c>
      <c r="J59" s="59">
        <f t="shared" si="0"/>
        <v>1</v>
      </c>
    </row>
    <row r="60" spans="1:23">
      <c r="G60" s="3" t="s">
        <v>140</v>
      </c>
      <c r="H60" s="3">
        <f>-(3)*2</f>
        <v>-6</v>
      </c>
      <c r="I60">
        <v>-6</v>
      </c>
      <c r="J60" s="59">
        <f t="shared" si="0"/>
        <v>1</v>
      </c>
    </row>
    <row r="61" spans="1:23">
      <c r="G61" s="3" t="s">
        <v>141</v>
      </c>
      <c r="H61" s="3">
        <f>-(3*2)</f>
        <v>-6</v>
      </c>
      <c r="I61">
        <v>-6</v>
      </c>
      <c r="J61" s="59">
        <f t="shared" si="0"/>
        <v>1</v>
      </c>
    </row>
    <row r="62" spans="1:23">
      <c r="G62" s="3" t="s">
        <v>142</v>
      </c>
      <c r="H62" s="3">
        <f>-(3)*-(2)</f>
        <v>6</v>
      </c>
      <c r="I62">
        <v>6</v>
      </c>
      <c r="J62" s="59">
        <f t="shared" si="0"/>
        <v>1</v>
      </c>
    </row>
    <row r="63" spans="1:23">
      <c r="G63" s="3" t="s">
        <v>143</v>
      </c>
      <c r="H63" s="3">
        <f>-(3)^2</f>
        <v>9</v>
      </c>
      <c r="I63">
        <v>9</v>
      </c>
      <c r="J63" s="59">
        <f t="shared" si="0"/>
        <v>1</v>
      </c>
    </row>
    <row r="64" spans="1:23">
      <c r="G64" s="3" t="s">
        <v>144</v>
      </c>
      <c r="H64" s="3">
        <f>-(3^2)</f>
        <v>-9</v>
      </c>
      <c r="I64">
        <v>-9</v>
      </c>
      <c r="J64" s="59">
        <f t="shared" si="0"/>
        <v>1</v>
      </c>
    </row>
    <row r="65" spans="7:10">
      <c r="G65" s="3" t="s">
        <v>145</v>
      </c>
      <c r="H65" s="3">
        <f>-(2)^-(2)</f>
        <v>0.25</v>
      </c>
      <c r="I65">
        <v>0.25</v>
      </c>
      <c r="J65" s="59">
        <f t="shared" si="0"/>
        <v>1</v>
      </c>
    </row>
    <row r="66" spans="7:10">
      <c r="G66" s="4" t="s">
        <v>146</v>
      </c>
      <c r="H66" s="5">
        <f>50%^200%</f>
        <v>0.25</v>
      </c>
      <c r="I66" s="5">
        <v>0.25</v>
      </c>
      <c r="J66" s="59">
        <f t="shared" si="0"/>
        <v>1</v>
      </c>
    </row>
    <row r="67" spans="7:10">
      <c r="G67" s="4" t="s">
        <v>147</v>
      </c>
      <c r="H67">
        <f>-(50)%^-(200)%</f>
        <v>4</v>
      </c>
      <c r="I67">
        <v>4</v>
      </c>
      <c r="J67" s="59">
        <f t="shared" si="0"/>
        <v>1</v>
      </c>
    </row>
    <row r="68" spans="7:10">
      <c r="G68" s="4" t="s">
        <v>148</v>
      </c>
      <c r="H68" s="4">
        <f>--50%^--200%</f>
        <v>0.25</v>
      </c>
      <c r="I68" s="5">
        <v>0.25</v>
      </c>
      <c r="J68" s="59">
        <f t="shared" si="0"/>
        <v>1</v>
      </c>
    </row>
    <row r="69" spans="7:10">
      <c r="G69" s="3" t="s">
        <v>149</v>
      </c>
      <c r="H69">
        <f>---(10000)%%%</f>
        <v>-0.01</v>
      </c>
      <c r="I69">
        <v>-0.01</v>
      </c>
      <c r="J69" s="59">
        <f t="shared" si="0"/>
        <v>1</v>
      </c>
    </row>
    <row r="70" spans="7:10">
      <c r="G70" s="3" t="s">
        <v>150</v>
      </c>
      <c r="H70">
        <f>-+-+-+(1)</f>
        <v>-1</v>
      </c>
      <c r="I70">
        <v>-1</v>
      </c>
      <c r="J70" s="59">
        <f t="shared" si="0"/>
        <v>1</v>
      </c>
    </row>
  </sheetData>
  <phoneticPr fontId="2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ColWidth="11.375" defaultRowHeight="14.25"/>
  <cols>
    <col min="1" max="9" width="5.625" customWidth="1"/>
    <col min="10" max="11" width="18.625" customWidth="1"/>
    <col min="12" max="13" width="8.625" customWidth="1"/>
    <col min="14" max="15" width="5.625" customWidth="1"/>
    <col min="16" max="17" width="18.625" customWidth="1"/>
    <col min="18" max="19" width="8.625" customWidth="1"/>
    <col min="20" max="20" width="5.625" customWidth="1"/>
  </cols>
  <sheetData>
    <row r="1" spans="1:20" ht="23.2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9.5">
      <c r="A3" s="26" t="s">
        <v>682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5" spans="1:20" ht="15.75">
      <c r="B5" s="6" t="s">
        <v>151</v>
      </c>
      <c r="C5" t="s">
        <v>151</v>
      </c>
      <c r="D5" t="s">
        <v>152</v>
      </c>
      <c r="E5" t="s">
        <v>152</v>
      </c>
      <c r="H5" s="49"/>
      <c r="I5" s="49"/>
      <c r="J5" s="50" t="s">
        <v>683</v>
      </c>
      <c r="K5" s="49"/>
      <c r="L5" s="49"/>
      <c r="M5" s="49"/>
      <c r="N5" s="49"/>
      <c r="P5" s="50" t="s">
        <v>684</v>
      </c>
      <c r="Q5" s="49"/>
      <c r="R5" s="49"/>
      <c r="S5" s="49"/>
      <c r="T5" s="49"/>
    </row>
    <row r="6" spans="1:20">
      <c r="A6" s="7"/>
      <c r="B6" s="8" t="s">
        <v>153</v>
      </c>
      <c r="C6" s="7" t="s">
        <v>154</v>
      </c>
      <c r="D6" s="7" t="s">
        <v>153</v>
      </c>
      <c r="E6" s="7" t="s">
        <v>154</v>
      </c>
      <c r="H6" s="51"/>
      <c r="I6" s="51"/>
      <c r="J6" s="28" t="s">
        <v>608</v>
      </c>
      <c r="K6" s="28" t="s">
        <v>609</v>
      </c>
      <c r="L6" s="28" t="s">
        <v>610</v>
      </c>
      <c r="M6" s="28" t="s">
        <v>611</v>
      </c>
      <c r="N6" s="28" t="s">
        <v>612</v>
      </c>
      <c r="P6" s="28" t="s">
        <v>608</v>
      </c>
      <c r="Q6" s="28" t="s">
        <v>609</v>
      </c>
      <c r="R6" s="28" t="s">
        <v>610</v>
      </c>
      <c r="S6" s="28" t="s">
        <v>611</v>
      </c>
      <c r="T6" s="28" t="s">
        <v>612</v>
      </c>
    </row>
    <row r="7" spans="1:20">
      <c r="A7" s="9" t="s">
        <v>155</v>
      </c>
      <c r="B7" s="10">
        <v>1</v>
      </c>
      <c r="C7" s="9">
        <v>2</v>
      </c>
      <c r="D7" s="9">
        <v>3</v>
      </c>
      <c r="E7" s="9">
        <v>4</v>
      </c>
      <c r="H7" s="28"/>
      <c r="J7" t="s">
        <v>245</v>
      </c>
      <c r="K7" s="3" t="s">
        <v>628</v>
      </c>
      <c r="L7">
        <f>C$6:C$65536</f>
        <v>2</v>
      </c>
      <c r="M7">
        <v>2</v>
      </c>
      <c r="N7" s="59">
        <f t="shared" ref="N7:N33" si="0">IF(IF(AND(ISERROR(L7),ISERROR(M7)),ERROR.TYPE(L7)=ERROR.TYPE(M7),IF(AND(NOT(ISERROR(L7)),NOT(ISERROR(M7))),AND(ISBLANK(L7)=ISBLANK(M7),L7=M7))),1,"ERR!")</f>
        <v>1</v>
      </c>
      <c r="P7" t="s">
        <v>245</v>
      </c>
      <c r="Q7" s="3" t="s">
        <v>628</v>
      </c>
      <c r="R7" t="e">
        <f t="array" ref="R7">#N/A</f>
        <v>#N/A</v>
      </c>
      <c r="S7">
        <v>2</v>
      </c>
      <c r="T7" s="59" t="str">
        <f t="shared" ref="T7:T33" si="1">IF(IF(AND(ISERROR(R7),ISERROR(S7)),ERROR.TYPE(R7)=ERROR.TYPE(S7),IF(AND(NOT(ISERROR(R7)),NOT(ISERROR(S7))),AND(ISBLANK(R7)=ISBLANK(S7),R7=S7))),1,"ERR!")</f>
        <v>ERR!</v>
      </c>
    </row>
    <row r="8" spans="1:20">
      <c r="A8" t="s">
        <v>156</v>
      </c>
      <c r="B8" s="6">
        <v>5</v>
      </c>
      <c r="C8">
        <v>6</v>
      </c>
      <c r="D8">
        <v>7</v>
      </c>
      <c r="E8">
        <v>8</v>
      </c>
      <c r="H8" s="28"/>
      <c r="J8" t="s">
        <v>245</v>
      </c>
      <c r="K8" s="3" t="s">
        <v>629</v>
      </c>
      <c r="L8">
        <f>$C$6:$C$65536</f>
        <v>6</v>
      </c>
      <c r="M8">
        <v>6</v>
      </c>
      <c r="N8" s="59">
        <f t="shared" si="0"/>
        <v>1</v>
      </c>
      <c r="P8" t="s">
        <v>245</v>
      </c>
      <c r="Q8" s="3" t="s">
        <v>629</v>
      </c>
      <c r="R8" t="e">
        <f t="array" ref="R8">#N/A</f>
        <v>#N/A</v>
      </c>
      <c r="S8">
        <v>6</v>
      </c>
      <c r="T8" s="59" t="str">
        <f t="shared" si="1"/>
        <v>ERR!</v>
      </c>
    </row>
    <row r="9" spans="1:20">
      <c r="A9" t="s">
        <v>157</v>
      </c>
      <c r="B9" s="6">
        <v>9</v>
      </c>
      <c r="C9">
        <v>10</v>
      </c>
      <c r="D9">
        <v>11</v>
      </c>
      <c r="E9">
        <v>12</v>
      </c>
      <c r="H9" s="28"/>
      <c r="J9" t="s">
        <v>245</v>
      </c>
      <c r="K9" s="3" t="s">
        <v>630</v>
      </c>
      <c r="L9">
        <f>D$7:D$65536</f>
        <v>11</v>
      </c>
      <c r="M9">
        <v>11</v>
      </c>
      <c r="N9" s="59">
        <f t="shared" si="0"/>
        <v>1</v>
      </c>
      <c r="P9" t="s">
        <v>245</v>
      </c>
      <c r="Q9" s="3" t="s">
        <v>630</v>
      </c>
      <c r="R9" t="e">
        <f t="array" ref="R9">#N/A</f>
        <v>#N/A</v>
      </c>
      <c r="S9">
        <v>11</v>
      </c>
      <c r="T9" s="59" t="str">
        <f t="shared" si="1"/>
        <v>ERR!</v>
      </c>
    </row>
    <row r="10" spans="1:20">
      <c r="A10" t="s">
        <v>158</v>
      </c>
      <c r="B10" s="6">
        <v>13</v>
      </c>
      <c r="C10">
        <v>14</v>
      </c>
      <c r="D10">
        <v>15</v>
      </c>
      <c r="E10">
        <v>16</v>
      </c>
      <c r="H10" s="28"/>
      <c r="J10" t="s">
        <v>246</v>
      </c>
      <c r="K10" s="3" t="s">
        <v>631</v>
      </c>
      <c r="L10">
        <f>B$7:B$65536</f>
        <v>13</v>
      </c>
      <c r="M10">
        <v>13</v>
      </c>
      <c r="N10" s="59">
        <f t="shared" si="0"/>
        <v>1</v>
      </c>
      <c r="P10" t="s">
        <v>246</v>
      </c>
      <c r="Q10" s="3" t="s">
        <v>631</v>
      </c>
      <c r="R10" t="e">
        <f t="array" ref="R10">B$7:B$65536</f>
        <v>#N/A</v>
      </c>
      <c r="S10">
        <v>1</v>
      </c>
      <c r="T10" s="59" t="str">
        <f t="shared" si="1"/>
        <v>ERR!</v>
      </c>
    </row>
    <row r="11" spans="1:20">
      <c r="A11" t="s">
        <v>159</v>
      </c>
      <c r="B11" s="11">
        <v>17</v>
      </c>
      <c r="C11" s="12">
        <v>18</v>
      </c>
      <c r="D11" s="13">
        <v>19</v>
      </c>
      <c r="E11">
        <v>20</v>
      </c>
      <c r="H11" s="28"/>
      <c r="J11" t="s">
        <v>246</v>
      </c>
      <c r="K11" s="3" t="s">
        <v>719</v>
      </c>
      <c r="L11">
        <f>$C$7:$C$65536</f>
        <v>18</v>
      </c>
      <c r="M11">
        <v>18</v>
      </c>
      <c r="N11" s="59">
        <f t="shared" si="0"/>
        <v>1</v>
      </c>
      <c r="P11" t="s">
        <v>246</v>
      </c>
      <c r="Q11" s="3" t="s">
        <v>719</v>
      </c>
      <c r="R11" t="e">
        <f t="array" ref="R11">$C$7:$C$65536</f>
        <v>#N/A</v>
      </c>
      <c r="S11">
        <v>2</v>
      </c>
      <c r="T11" s="59" t="str">
        <f t="shared" si="1"/>
        <v>ERR!</v>
      </c>
    </row>
    <row r="12" spans="1:20">
      <c r="A12" t="s">
        <v>160</v>
      </c>
      <c r="B12" s="6">
        <v>21</v>
      </c>
      <c r="C12">
        <v>22</v>
      </c>
      <c r="D12">
        <v>23</v>
      </c>
      <c r="E12">
        <v>24</v>
      </c>
      <c r="H12" s="28"/>
      <c r="J12" t="s">
        <v>247</v>
      </c>
      <c r="K12" s="3" t="s">
        <v>632</v>
      </c>
      <c r="L12">
        <f>C$6:C$14 C$6:C$14</f>
        <v>22</v>
      </c>
      <c r="M12">
        <v>22</v>
      </c>
      <c r="N12" s="59">
        <f t="shared" si="0"/>
        <v>1</v>
      </c>
      <c r="P12" t="s">
        <v>247</v>
      </c>
      <c r="Q12" s="3" t="s">
        <v>632</v>
      </c>
      <c r="R12" t="str">
        <f t="array" ref="R12">C$6:C$14 C$6:C$14</f>
        <v>xxx2</v>
      </c>
      <c r="S12" t="s">
        <v>193</v>
      </c>
      <c r="T12" s="59">
        <f t="shared" si="1"/>
        <v>1</v>
      </c>
    </row>
    <row r="13" spans="1:20">
      <c r="A13" t="s">
        <v>161</v>
      </c>
      <c r="B13" s="11">
        <v>25</v>
      </c>
      <c r="C13" s="12">
        <v>26</v>
      </c>
      <c r="D13" s="13">
        <v>27</v>
      </c>
      <c r="E13">
        <v>28</v>
      </c>
      <c r="H13" s="28"/>
      <c r="J13" t="s">
        <v>247</v>
      </c>
      <c r="K13" s="3" t="s">
        <v>633</v>
      </c>
      <c r="L13">
        <f>D$7:D$14 D$7:D$14</f>
        <v>27</v>
      </c>
      <c r="M13">
        <v>27</v>
      </c>
      <c r="N13" s="59">
        <f t="shared" si="0"/>
        <v>1</v>
      </c>
      <c r="P13" t="s">
        <v>247</v>
      </c>
      <c r="Q13" s="3" t="s">
        <v>633</v>
      </c>
      <c r="R13">
        <f t="array" ref="R13">D$7:D$14 D$7:D$14</f>
        <v>3</v>
      </c>
      <c r="S13">
        <v>3</v>
      </c>
      <c r="T13" s="59">
        <f t="shared" si="1"/>
        <v>1</v>
      </c>
    </row>
    <row r="14" spans="1:20">
      <c r="A14" t="s">
        <v>162</v>
      </c>
      <c r="B14" s="6">
        <v>29</v>
      </c>
      <c r="C14">
        <v>30</v>
      </c>
      <c r="D14">
        <v>31</v>
      </c>
      <c r="E14">
        <v>32</v>
      </c>
      <c r="H14" s="28"/>
      <c r="J14" t="s">
        <v>248</v>
      </c>
      <c r="K14" s="25" t="s">
        <v>634</v>
      </c>
      <c r="L14" s="14">
        <f>B$7:B$14 B$7:B$14</f>
        <v>29</v>
      </c>
      <c r="M14">
        <v>29</v>
      </c>
      <c r="N14" s="59">
        <f t="shared" si="0"/>
        <v>1</v>
      </c>
      <c r="P14" t="s">
        <v>248</v>
      </c>
      <c r="Q14" s="25" t="s">
        <v>634</v>
      </c>
      <c r="R14" s="14">
        <f t="array" ref="R14">B$7:B$14 B$7:B$14</f>
        <v>1</v>
      </c>
      <c r="S14">
        <v>1</v>
      </c>
      <c r="T14" s="59">
        <f t="shared" si="1"/>
        <v>1</v>
      </c>
    </row>
    <row r="15" spans="1:20">
      <c r="A15" s="12"/>
      <c r="B15" s="13"/>
      <c r="H15" s="28"/>
      <c r="J15" t="s">
        <v>247</v>
      </c>
      <c r="K15" s="3" t="s">
        <v>635</v>
      </c>
      <c r="L15">
        <f>SUM(C$6:C$14)</f>
        <v>128</v>
      </c>
      <c r="M15">
        <v>128</v>
      </c>
      <c r="N15" s="59">
        <f t="shared" si="0"/>
        <v>1</v>
      </c>
      <c r="P15" t="s">
        <v>247</v>
      </c>
      <c r="Q15" s="3" t="s">
        <v>635</v>
      </c>
      <c r="R15">
        <f t="array" ref="R15">SUM(C$6:C$14)</f>
        <v>128</v>
      </c>
      <c r="S15">
        <v>128</v>
      </c>
      <c r="T15" s="59">
        <f t="shared" si="1"/>
        <v>1</v>
      </c>
    </row>
    <row r="16" spans="1:20">
      <c r="A16" s="28"/>
      <c r="B16" s="28" t="s">
        <v>250</v>
      </c>
      <c r="C16" s="28"/>
      <c r="D16" s="28"/>
      <c r="E16" s="28"/>
      <c r="F16" s="28"/>
      <c r="G16" s="28"/>
      <c r="H16" s="28"/>
      <c r="J16" t="s">
        <v>247</v>
      </c>
      <c r="K16" s="3" t="s">
        <v>636</v>
      </c>
      <c r="L16">
        <f>SUM($C$6:$C$14)</f>
        <v>128</v>
      </c>
      <c r="M16">
        <v>128</v>
      </c>
      <c r="N16" s="59">
        <f t="shared" si="0"/>
        <v>1</v>
      </c>
      <c r="P16" t="s">
        <v>247</v>
      </c>
      <c r="Q16" s="3" t="s">
        <v>636</v>
      </c>
      <c r="R16">
        <f t="array" ref="R16">SUM($C$6:$C$14)</f>
        <v>128</v>
      </c>
      <c r="S16">
        <v>128</v>
      </c>
      <c r="T16" s="59">
        <f t="shared" si="1"/>
        <v>1</v>
      </c>
    </row>
    <row r="17" spans="2:20">
      <c r="B17">
        <f>7:7</f>
        <v>1</v>
      </c>
      <c r="C17">
        <f>$8:$8</f>
        <v>6</v>
      </c>
      <c r="D17" t="e">
        <f t="array" ref="D17">#N/A</f>
        <v>#N/A</v>
      </c>
      <c r="E17" t="e">
        <f t="array" ref="E17">#N/A</f>
        <v>#N/A</v>
      </c>
      <c r="J17" t="s">
        <v>247</v>
      </c>
      <c r="K17" s="3" t="s">
        <v>637</v>
      </c>
      <c r="L17">
        <f>SUM(D$7:D$14)</f>
        <v>136</v>
      </c>
      <c r="M17">
        <v>136</v>
      </c>
      <c r="N17" s="59">
        <f t="shared" si="0"/>
        <v>1</v>
      </c>
      <c r="P17" t="s">
        <v>247</v>
      </c>
      <c r="Q17" s="3" t="s">
        <v>637</v>
      </c>
      <c r="R17">
        <f t="array" ref="R17">SUM(D$7:D$14)</f>
        <v>136</v>
      </c>
      <c r="S17">
        <v>136</v>
      </c>
      <c r="T17" s="59">
        <f t="shared" si="1"/>
        <v>1</v>
      </c>
    </row>
    <row r="18" spans="2:20">
      <c r="C18" s="14"/>
      <c r="J18" t="s">
        <v>248</v>
      </c>
      <c r="K18" s="3" t="s">
        <v>638</v>
      </c>
      <c r="L18">
        <f>SUM(B$7:B$14)</f>
        <v>120</v>
      </c>
      <c r="M18">
        <v>120</v>
      </c>
      <c r="N18" s="59">
        <f t="shared" si="0"/>
        <v>1</v>
      </c>
      <c r="P18" t="s">
        <v>248</v>
      </c>
      <c r="Q18" s="3" t="s">
        <v>638</v>
      </c>
      <c r="R18">
        <f t="array" ref="R18">SUM(B$7:B$14)</f>
        <v>120</v>
      </c>
      <c r="S18">
        <v>120</v>
      </c>
      <c r="T18" s="59">
        <f t="shared" si="1"/>
        <v>1</v>
      </c>
    </row>
    <row r="19" spans="2:20">
      <c r="J19" t="s">
        <v>249</v>
      </c>
      <c r="K19" s="3" t="s">
        <v>639</v>
      </c>
      <c r="L19">
        <f>$B$17</f>
        <v>1</v>
      </c>
      <c r="M19">
        <v>1</v>
      </c>
      <c r="N19" s="59">
        <f t="shared" si="0"/>
        <v>1</v>
      </c>
      <c r="P19" t="s">
        <v>249</v>
      </c>
      <c r="Q19" s="3" t="s">
        <v>639</v>
      </c>
      <c r="R19" t="e">
        <f>$D$17</f>
        <v>#N/A</v>
      </c>
      <c r="S19">
        <v>3</v>
      </c>
      <c r="T19" s="59" t="str">
        <f t="shared" si="1"/>
        <v>ERR!</v>
      </c>
    </row>
    <row r="20" spans="2:20">
      <c r="J20" t="s">
        <v>249</v>
      </c>
      <c r="K20" s="3" t="s">
        <v>640</v>
      </c>
      <c r="L20">
        <f>$C$17</f>
        <v>6</v>
      </c>
      <c r="M20">
        <v>6</v>
      </c>
      <c r="N20" s="59">
        <f t="shared" si="0"/>
        <v>1</v>
      </c>
      <c r="P20" t="s">
        <v>249</v>
      </c>
      <c r="Q20" s="3" t="s">
        <v>640</v>
      </c>
      <c r="R20" t="e">
        <f>$E$17</f>
        <v>#N/A</v>
      </c>
      <c r="S20">
        <v>8</v>
      </c>
      <c r="T20" s="59" t="str">
        <f t="shared" si="1"/>
        <v>ERR!</v>
      </c>
    </row>
    <row r="21" spans="2:20">
      <c r="J21" t="s">
        <v>247</v>
      </c>
      <c r="K21" s="3" t="s">
        <v>641</v>
      </c>
      <c r="L21">
        <f>SUM($B9:$E9)</f>
        <v>42</v>
      </c>
      <c r="M21">
        <v>42</v>
      </c>
      <c r="N21" s="59">
        <f t="shared" si="0"/>
        <v>1</v>
      </c>
      <c r="P21" t="s">
        <v>247</v>
      </c>
      <c r="Q21" s="3" t="s">
        <v>641</v>
      </c>
      <c r="R21">
        <f t="array" ref="R21">SUM($B9:$E9)</f>
        <v>42</v>
      </c>
      <c r="S21">
        <v>42</v>
      </c>
      <c r="T21" s="59">
        <f t="shared" si="1"/>
        <v>1</v>
      </c>
    </row>
    <row r="22" spans="2:20">
      <c r="J22" t="s">
        <v>247</v>
      </c>
      <c r="K22" s="3" t="s">
        <v>642</v>
      </c>
      <c r="L22">
        <f>SUM($B$10:$E$10)</f>
        <v>58</v>
      </c>
      <c r="M22">
        <v>58</v>
      </c>
      <c r="N22" s="59">
        <f t="shared" si="0"/>
        <v>1</v>
      </c>
      <c r="P22" t="s">
        <v>247</v>
      </c>
      <c r="Q22" s="3" t="s">
        <v>642</v>
      </c>
      <c r="R22">
        <f t="array" ref="R22">SUM($B$10:$E$10)</f>
        <v>58</v>
      </c>
      <c r="S22">
        <v>58</v>
      </c>
      <c r="T22" s="59">
        <f t="shared" si="1"/>
        <v>1</v>
      </c>
    </row>
    <row r="23" spans="2:20">
      <c r="J23" t="s">
        <v>252</v>
      </c>
      <c r="K23" s="3" t="s">
        <v>643</v>
      </c>
      <c r="L23">
        <f>D11</f>
        <v>19</v>
      </c>
      <c r="M23">
        <v>19</v>
      </c>
      <c r="N23" s="59">
        <f t="shared" si="0"/>
        <v>1</v>
      </c>
      <c r="P23" t="s">
        <v>252</v>
      </c>
      <c r="Q23" s="3" t="s">
        <v>643</v>
      </c>
      <c r="R23">
        <f t="array" ref="R23">D11</f>
        <v>19</v>
      </c>
      <c r="S23">
        <v>19</v>
      </c>
      <c r="T23" s="59">
        <f t="shared" si="1"/>
        <v>1</v>
      </c>
    </row>
    <row r="24" spans="2:20">
      <c r="J24" t="s">
        <v>252</v>
      </c>
      <c r="K24" s="3" t="s">
        <v>644</v>
      </c>
      <c r="L24">
        <f>$D12</f>
        <v>23</v>
      </c>
      <c r="M24">
        <v>23</v>
      </c>
      <c r="N24" s="59">
        <f t="shared" si="0"/>
        <v>1</v>
      </c>
      <c r="P24" t="s">
        <v>252</v>
      </c>
      <c r="Q24" s="3" t="s">
        <v>644</v>
      </c>
      <c r="R24">
        <f t="array" ref="R24">$D12</f>
        <v>23</v>
      </c>
      <c r="S24">
        <v>23</v>
      </c>
      <c r="T24" s="59">
        <f t="shared" si="1"/>
        <v>1</v>
      </c>
    </row>
    <row r="25" spans="2:20">
      <c r="J25" t="s">
        <v>252</v>
      </c>
      <c r="K25" s="3" t="s">
        <v>645</v>
      </c>
      <c r="L25">
        <f>D$13</f>
        <v>27</v>
      </c>
      <c r="M25">
        <v>27</v>
      </c>
      <c r="N25" s="59">
        <f t="shared" si="0"/>
        <v>1</v>
      </c>
      <c r="P25" t="s">
        <v>252</v>
      </c>
      <c r="Q25" s="3" t="s">
        <v>645</v>
      </c>
      <c r="R25">
        <f t="array" ref="R25">D$13</f>
        <v>27</v>
      </c>
      <c r="S25">
        <v>27</v>
      </c>
      <c r="T25" s="59">
        <f t="shared" si="1"/>
        <v>1</v>
      </c>
    </row>
    <row r="26" spans="2:20">
      <c r="J26" t="s">
        <v>252</v>
      </c>
      <c r="K26" s="3" t="s">
        <v>646</v>
      </c>
      <c r="L26">
        <f>$D$14</f>
        <v>31</v>
      </c>
      <c r="M26">
        <v>31</v>
      </c>
      <c r="N26" s="59">
        <f t="shared" si="0"/>
        <v>1</v>
      </c>
      <c r="P26" t="s">
        <v>252</v>
      </c>
      <c r="Q26" s="3" t="s">
        <v>646</v>
      </c>
      <c r="R26">
        <f t="array" ref="R26">$D$14</f>
        <v>31</v>
      </c>
      <c r="S26">
        <v>31</v>
      </c>
      <c r="T26" s="59">
        <f t="shared" si="1"/>
        <v>1</v>
      </c>
    </row>
    <row r="27" spans="2:20">
      <c r="J27" t="s">
        <v>252</v>
      </c>
      <c r="K27" s="3" t="s">
        <v>647</v>
      </c>
      <c r="L27">
        <f>C7</f>
        <v>2</v>
      </c>
      <c r="M27">
        <v>2</v>
      </c>
      <c r="N27" s="59">
        <f t="shared" si="0"/>
        <v>1</v>
      </c>
      <c r="P27" t="s">
        <v>252</v>
      </c>
      <c r="Q27" s="3" t="s">
        <v>647</v>
      </c>
      <c r="R27">
        <f t="array" ref="R27">C7</f>
        <v>2</v>
      </c>
      <c r="S27">
        <v>2</v>
      </c>
      <c r="T27" s="59">
        <f t="shared" si="1"/>
        <v>1</v>
      </c>
    </row>
    <row r="28" spans="2:20">
      <c r="J28" t="s">
        <v>253</v>
      </c>
      <c r="K28" s="3" t="s">
        <v>648</v>
      </c>
      <c r="L28">
        <f>D8</f>
        <v>7</v>
      </c>
      <c r="M28">
        <v>7</v>
      </c>
      <c r="N28" s="59">
        <f t="shared" si="0"/>
        <v>1</v>
      </c>
      <c r="P28" t="s">
        <v>253</v>
      </c>
      <c r="Q28" s="3" t="s">
        <v>648</v>
      </c>
      <c r="R28">
        <f t="array" ref="R28">D8</f>
        <v>7</v>
      </c>
      <c r="S28">
        <v>7</v>
      </c>
      <c r="T28" s="59">
        <f t="shared" si="1"/>
        <v>1</v>
      </c>
    </row>
    <row r="29" spans="2:20">
      <c r="J29" t="s">
        <v>254</v>
      </c>
      <c r="K29" s="3" t="s">
        <v>649</v>
      </c>
      <c r="L29">
        <f>E9</f>
        <v>12</v>
      </c>
      <c r="M29">
        <v>12</v>
      </c>
      <c r="N29" s="59">
        <f t="shared" si="0"/>
        <v>1</v>
      </c>
      <c r="P29" t="s">
        <v>254</v>
      </c>
      <c r="Q29" s="3" t="s">
        <v>649</v>
      </c>
      <c r="R29">
        <f t="array" ref="R29">E9</f>
        <v>12</v>
      </c>
      <c r="S29">
        <v>12</v>
      </c>
      <c r="T29" s="59">
        <f t="shared" si="1"/>
        <v>1</v>
      </c>
    </row>
    <row r="30" spans="2:20">
      <c r="J30" t="s">
        <v>255</v>
      </c>
      <c r="K30" s="3" t="s">
        <v>650</v>
      </c>
      <c r="L30">
        <f>E10</f>
        <v>16</v>
      </c>
      <c r="M30">
        <v>16</v>
      </c>
      <c r="N30" s="59">
        <f t="shared" si="0"/>
        <v>1</v>
      </c>
      <c r="P30" t="s">
        <v>255</v>
      </c>
      <c r="Q30" s="3" t="s">
        <v>650</v>
      </c>
      <c r="R30">
        <f t="array" ref="R30">E10</f>
        <v>16</v>
      </c>
      <c r="S30">
        <v>16</v>
      </c>
      <c r="T30" s="59">
        <f t="shared" si="1"/>
        <v>1</v>
      </c>
    </row>
    <row r="31" spans="2:20">
      <c r="J31" t="s">
        <v>256</v>
      </c>
      <c r="K31" s="3" t="s">
        <v>651</v>
      </c>
      <c r="L31" t="e">
        <f>SUM(#NAME?)</f>
        <v>#NAME?</v>
      </c>
      <c r="M31" t="e">
        <v>#NAME?</v>
      </c>
      <c r="N31" s="59">
        <f t="shared" si="0"/>
        <v>1</v>
      </c>
      <c r="P31" t="s">
        <v>256</v>
      </c>
      <c r="Q31" s="3" t="s">
        <v>651</v>
      </c>
      <c r="R31" t="e">
        <f t="array" ref="R31">SUM(#NAME?)</f>
        <v>#NAME?</v>
      </c>
      <c r="S31" t="e">
        <v>#NAME?</v>
      </c>
      <c r="T31" s="59">
        <f t="shared" si="1"/>
        <v>1</v>
      </c>
    </row>
    <row r="32" spans="2:20">
      <c r="J32" t="s">
        <v>257</v>
      </c>
      <c r="K32" s="3" t="s">
        <v>652</v>
      </c>
      <c r="L32" t="e">
        <f>#NAME?</f>
        <v>#NAME?</v>
      </c>
      <c r="M32" t="e">
        <v>#NAME?</v>
      </c>
      <c r="N32" s="59">
        <f t="shared" si="0"/>
        <v>1</v>
      </c>
      <c r="P32" t="s">
        <v>257</v>
      </c>
      <c r="Q32" s="3" t="s">
        <v>652</v>
      </c>
      <c r="R32" t="e">
        <f t="array" ref="R32">#NAME?</f>
        <v>#NAME?</v>
      </c>
      <c r="S32" t="e">
        <v>#NAME?</v>
      </c>
      <c r="T32" s="59">
        <f t="shared" si="1"/>
        <v>1</v>
      </c>
    </row>
    <row r="33" spans="10:20">
      <c r="J33" t="s">
        <v>257</v>
      </c>
      <c r="K33" s="3" t="s">
        <v>653</v>
      </c>
      <c r="L33" t="e">
        <f>C$6:C$65536 #NAME?</f>
        <v>#NAME?</v>
      </c>
      <c r="M33" t="e">
        <v>#NAME?</v>
      </c>
      <c r="N33" s="59">
        <f t="shared" si="0"/>
        <v>1</v>
      </c>
      <c r="P33" t="s">
        <v>257</v>
      </c>
      <c r="Q33" s="3" t="s">
        <v>653</v>
      </c>
      <c r="R33" t="e">
        <f t="array" ref="R33">B$6:B$65536 #NAME?</f>
        <v>#NAME?</v>
      </c>
      <c r="S33" t="e">
        <v>#NAME?</v>
      </c>
      <c r="T33" s="59">
        <f t="shared" si="1"/>
        <v>1</v>
      </c>
    </row>
  </sheetData>
  <sheetCalcPr fullCalcOnLoad="1"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4.25"/>
  <cols>
    <col min="1" max="1" width="35.625" customWidth="1"/>
    <col min="2" max="3" width="10.625" customWidth="1"/>
    <col min="4" max="6" width="5.625" customWidth="1"/>
    <col min="7" max="10" width="10.625" customWidth="1"/>
  </cols>
  <sheetData>
    <row r="1" spans="1:10" ht="23.2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</row>
    <row r="3" spans="1:10" ht="19.5">
      <c r="A3" s="26" t="s">
        <v>685</v>
      </c>
      <c r="B3" s="26"/>
      <c r="C3" s="26"/>
      <c r="D3" s="26"/>
      <c r="E3" s="26"/>
      <c r="F3" s="26"/>
      <c r="G3" s="26"/>
      <c r="H3" s="26"/>
      <c r="I3" s="26"/>
      <c r="J3" s="26"/>
    </row>
    <row r="5" spans="1:10" ht="15.75">
      <c r="A5" s="27" t="s">
        <v>686</v>
      </c>
      <c r="B5" s="27"/>
      <c r="C5" s="27"/>
      <c r="D5" s="27"/>
      <c r="E5" s="27"/>
    </row>
    <row r="6" spans="1:10">
      <c r="A6" s="28" t="s">
        <v>609</v>
      </c>
      <c r="B6" s="28" t="s">
        <v>610</v>
      </c>
      <c r="C6" s="28" t="s">
        <v>611</v>
      </c>
      <c r="D6" s="28" t="s">
        <v>612</v>
      </c>
      <c r="E6" s="28"/>
    </row>
    <row r="7" spans="1:10">
      <c r="A7" s="3" t="s">
        <v>258</v>
      </c>
      <c r="B7" s="52">
        <f>FLOOR(-15,-10)</f>
        <v>-10</v>
      </c>
      <c r="C7" s="52">
        <v>-10</v>
      </c>
      <c r="D7" s="59">
        <f>IF(IF(AND(ISERROR(B7),ISERROR(C7)),ERROR.TYPE(B7)=ERROR.TYPE(C7),IF(AND(NOT(ISERROR(B7)),NOT(ISERROR(C7))),AND(ISBLANK(B7)=ISBLANK(C7),B7=C7))),1,"ERR!")</f>
        <v>1</v>
      </c>
    </row>
    <row r="8" spans="1:10">
      <c r="A8" s="3" t="s">
        <v>717</v>
      </c>
      <c r="B8" s="52">
        <f>CEILING(-15,-10)</f>
        <v>-20</v>
      </c>
      <c r="C8" s="52">
        <v>-20</v>
      </c>
      <c r="D8" s="59">
        <f>IF(IF(AND(ISERROR(B8),ISERROR(C8)),ERROR.TYPE(B8)=ERROR.TYPE(C8),IF(AND(NOT(ISERROR(B8)),NOT(ISERROR(C8))),AND(ISBLANK(B8)=ISBLANK(C8),B8=C8))),1,"ERR!")</f>
        <v>1</v>
      </c>
    </row>
    <row r="9" spans="1:10">
      <c r="A9" s="3"/>
      <c r="B9" s="52"/>
      <c r="C9" s="52"/>
      <c r="D9" s="52"/>
    </row>
    <row r="10" spans="1:10" ht="15.75">
      <c r="A10" s="27" t="s">
        <v>687</v>
      </c>
      <c r="B10" s="27"/>
      <c r="C10" s="27"/>
      <c r="D10" s="27"/>
      <c r="E10" s="27"/>
    </row>
    <row r="11" spans="1:10">
      <c r="A11" s="28" t="s">
        <v>609</v>
      </c>
      <c r="B11" s="28" t="s">
        <v>610</v>
      </c>
      <c r="C11" s="28" t="s">
        <v>611</v>
      </c>
      <c r="D11" s="28" t="s">
        <v>612</v>
      </c>
      <c r="E11" s="28"/>
    </row>
    <row r="12" spans="1:10">
      <c r="A12" s="3" t="s">
        <v>654</v>
      </c>
      <c r="B12" s="52">
        <f>PERCENTRANK($E$12:$E$15,2)</f>
        <v>0.33300000000000002</v>
      </c>
      <c r="C12" s="52">
        <v>0.33300000000000002</v>
      </c>
      <c r="D12" s="59">
        <f t="shared" ref="D12:D21" si="0">IF(IF(AND(ISERROR(B12),ISERROR(C12)),ERROR.TYPE(B12)=ERROR.TYPE(C12),IF(AND(NOT(ISERROR(B12)),NOT(ISERROR(C12))),AND(ISBLANK(B12)=ISBLANK(C12),B12=C12))),1,"ERR!")</f>
        <v>1</v>
      </c>
      <c r="E12">
        <v>1</v>
      </c>
    </row>
    <row r="13" spans="1:10">
      <c r="A13" s="3" t="s">
        <v>655</v>
      </c>
      <c r="B13" s="52">
        <f>PERCENTRANK($E$12:$E$15,2,1)</f>
        <v>0.3</v>
      </c>
      <c r="C13">
        <v>0.3</v>
      </c>
      <c r="D13" s="59">
        <f t="shared" si="0"/>
        <v>1</v>
      </c>
      <c r="E13">
        <v>2</v>
      </c>
    </row>
    <row r="14" spans="1:10">
      <c r="A14" s="3" t="s">
        <v>656</v>
      </c>
      <c r="B14" s="52">
        <f>PERCENTRANK($E$12:$E$15,2,3)</f>
        <v>0.33300000000000002</v>
      </c>
      <c r="C14">
        <v>0.33300000000000002</v>
      </c>
      <c r="D14" s="59">
        <f t="shared" si="0"/>
        <v>1</v>
      </c>
      <c r="E14">
        <v>3</v>
      </c>
    </row>
    <row r="15" spans="1:10">
      <c r="A15" s="3" t="s">
        <v>657</v>
      </c>
      <c r="B15" s="52">
        <f>PERCENTRANK($E$12:$E$15,2,5)</f>
        <v>0.33333000000000002</v>
      </c>
      <c r="C15">
        <v>0.33333000000000002</v>
      </c>
      <c r="D15" s="59">
        <f t="shared" si="0"/>
        <v>1</v>
      </c>
      <c r="E15">
        <v>4</v>
      </c>
    </row>
    <row r="16" spans="1:10">
      <c r="A16" s="3" t="s">
        <v>259</v>
      </c>
      <c r="B16" s="3">
        <f ca="1">INDIRECT("$E$16")</f>
        <v>5</v>
      </c>
      <c r="C16">
        <v>5</v>
      </c>
      <c r="D16" s="59">
        <f t="shared" ca="1" si="0"/>
        <v>1</v>
      </c>
      <c r="E16">
        <v>5</v>
      </c>
    </row>
    <row r="17" spans="1:10">
      <c r="A17" s="3" t="s">
        <v>260</v>
      </c>
      <c r="B17" s="3">
        <f ca="1">INDIRECT("$E$17",TRUE)</f>
        <v>6</v>
      </c>
      <c r="C17">
        <v>6</v>
      </c>
      <c r="D17" s="59">
        <f t="shared" ca="1" si="0"/>
        <v>1</v>
      </c>
      <c r="E17">
        <v>6</v>
      </c>
    </row>
    <row r="18" spans="1:10">
      <c r="A18" s="3" t="s">
        <v>261</v>
      </c>
      <c r="B18" t="str">
        <f>ADDRESS(18,5)</f>
        <v>$E$18</v>
      </c>
      <c r="C18" t="s">
        <v>265</v>
      </c>
      <c r="D18" s="59">
        <f t="shared" si="0"/>
        <v>1</v>
      </c>
    </row>
    <row r="19" spans="1:10">
      <c r="A19" s="3" t="s">
        <v>262</v>
      </c>
      <c r="B19" t="str">
        <f>ADDRESS(19,5,4)</f>
        <v>E19</v>
      </c>
      <c r="C19" t="s">
        <v>266</v>
      </c>
      <c r="D19" s="59">
        <f t="shared" si="0"/>
        <v>1</v>
      </c>
    </row>
    <row r="20" spans="1:10">
      <c r="A20" s="3" t="s">
        <v>263</v>
      </c>
      <c r="B20" t="str">
        <f>ADDRESS(20,5,4,TRUE)</f>
        <v>E20</v>
      </c>
      <c r="C20" t="s">
        <v>267</v>
      </c>
      <c r="D20" s="59">
        <f t="shared" si="0"/>
        <v>1</v>
      </c>
      <c r="G20" s="28" t="s">
        <v>251</v>
      </c>
      <c r="H20" s="28"/>
      <c r="I20" s="28"/>
      <c r="J20" s="28"/>
    </row>
    <row r="21" spans="1:10">
      <c r="A21" s="3" t="s">
        <v>264</v>
      </c>
      <c r="B21" t="str">
        <f>ADDRESS(21,5,4,TRUE,"Param")</f>
        <v>Param!E21</v>
      </c>
      <c r="C21" t="s">
        <v>268</v>
      </c>
      <c r="D21" s="59">
        <f t="shared" si="0"/>
        <v>1</v>
      </c>
      <c r="G21">
        <v>16</v>
      </c>
    </row>
    <row r="22" spans="1:10">
      <c r="A22" s="3"/>
      <c r="G22">
        <v>17</v>
      </c>
    </row>
    <row r="23" spans="1:10" ht="15.75">
      <c r="A23" s="27" t="s">
        <v>688</v>
      </c>
      <c r="B23" s="27"/>
      <c r="C23" s="27"/>
      <c r="D23" s="27"/>
      <c r="E23" s="27"/>
      <c r="G23">
        <v>18</v>
      </c>
    </row>
    <row r="24" spans="1:10">
      <c r="A24" s="28" t="s">
        <v>609</v>
      </c>
      <c r="B24" s="28" t="s">
        <v>610</v>
      </c>
      <c r="C24" s="28" t="s">
        <v>611</v>
      </c>
      <c r="D24" s="28" t="s">
        <v>612</v>
      </c>
      <c r="E24" s="28"/>
      <c r="G24">
        <v>19</v>
      </c>
    </row>
    <row r="25" spans="1:10">
      <c r="A25" s="3" t="s">
        <v>658</v>
      </c>
      <c r="B25" t="b">
        <f>IF(FALSE,)</f>
        <v>0</v>
      </c>
      <c r="C25" t="b">
        <v>0</v>
      </c>
      <c r="D25" s="59">
        <f>IF(IF(AND(ISERROR(B25),ISERROR(C25)),ERROR.TYPE(B25)=ERROR.TYPE(C25),IF(AND(NOT(ISERROR(B25)),NOT(ISERROR(C25))),AND(ISBLANK(B25)=ISBLANK(C25),B25=C25))),1,"ERR!")</f>
        <v>1</v>
      </c>
    </row>
    <row r="26" spans="1:10">
      <c r="A26" s="3" t="s">
        <v>659</v>
      </c>
      <c r="B26">
        <f>IF(TRUE,)</f>
        <v>0</v>
      </c>
      <c r="C26">
        <v>0</v>
      </c>
      <c r="D26" s="59">
        <f>IF(IF(AND(ISERROR(B26),ISERROR(C26)),ERROR.TYPE(B26)=ERROR.TYPE(C26),IF(AND(NOT(ISERROR(B26)),NOT(ISERROR(C26))),AND(ISBLANK(B26)=ISBLANK(C26),B26=C26))),1,"ERR!")</f>
        <v>1</v>
      </c>
    </row>
    <row r="27" spans="1:10">
      <c r="A27" s="3" t="s">
        <v>660</v>
      </c>
      <c r="B27">
        <f>IF(FALSE,,)</f>
        <v>0</v>
      </c>
      <c r="C27">
        <v>0</v>
      </c>
      <c r="D27" s="59">
        <f>IF(IF(AND(ISERROR(B27),ISERROR(C27)),ERROR.TYPE(B27)=ERROR.TYPE(C27),IF(AND(NOT(ISERROR(B27)),NOT(ISERROR(C27))),AND(ISBLANK(B27)=ISBLANK(C27),B27=C27))),1,"ERR!")</f>
        <v>1</v>
      </c>
    </row>
    <row r="28" spans="1:10">
      <c r="A28" s="3" t="s">
        <v>661</v>
      </c>
      <c r="B28">
        <f>IF(TRUE,,)</f>
        <v>0</v>
      </c>
      <c r="C28">
        <v>0</v>
      </c>
      <c r="D28" s="59">
        <f>IF(IF(AND(ISERROR(B28),ISERROR(C28)),ERROR.TYPE(B28)=ERROR.TYPE(C28),IF(AND(NOT(ISERROR(B28)),NOT(ISERROR(C28))),AND(ISBLANK(B28)=ISBLANK(C28),B28=C28))),1,"ERR!")</f>
        <v>1</v>
      </c>
    </row>
    <row r="30" spans="1:10" ht="15.75">
      <c r="A30" s="27" t="s">
        <v>689</v>
      </c>
      <c r="B30" s="27"/>
      <c r="C30" s="27"/>
      <c r="D30" s="27"/>
      <c r="E30" s="27"/>
    </row>
    <row r="31" spans="1:10">
      <c r="A31" s="28" t="s">
        <v>609</v>
      </c>
      <c r="B31" s="28" t="s">
        <v>610</v>
      </c>
      <c r="C31" s="28" t="s">
        <v>611</v>
      </c>
      <c r="D31" s="28" t="s">
        <v>612</v>
      </c>
      <c r="E31" s="28"/>
    </row>
    <row r="32" spans="1:10">
      <c r="A32" s="3" t="s">
        <v>662</v>
      </c>
      <c r="B32">
        <f>SUM(1,)</f>
        <v>1</v>
      </c>
      <c r="C32">
        <v>1</v>
      </c>
      <c r="D32" s="59">
        <f>IF(IF(AND(ISERROR(B32),ISERROR(C32)),ERROR.TYPE(B32)=ERROR.TYPE(C32),IF(AND(NOT(ISERROR(B32)),NOT(ISERROR(C32))),AND(ISBLANK(B32)=ISBLANK(C32),B32=C32))),1,"ERR!")</f>
        <v>1</v>
      </c>
    </row>
    <row r="33" spans="1:4">
      <c r="A33" s="3" t="s">
        <v>663</v>
      </c>
      <c r="B33">
        <f>SUM( 1, 1, , )</f>
        <v>2</v>
      </c>
      <c r="C33">
        <v>2</v>
      </c>
      <c r="D33" s="59">
        <f>IF(IF(AND(ISERROR(B33),ISERROR(C33)),ERROR.TYPE(B33)=ERROR.TYPE(C33),IF(AND(NOT(ISERROR(B33)),NOT(ISERROR(C33))),AND(ISBLANK(B33)=ISBLANK(C33),B33=C33))),1,"ERR!")</f>
        <v>1</v>
      </c>
    </row>
  </sheetData>
  <sheetCalcPr fullCalcOnLoad="1"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45"/>
  <sheetViews>
    <sheetView workbookViewId="0"/>
  </sheetViews>
  <sheetFormatPr defaultRowHeight="14.25"/>
  <cols>
    <col min="1" max="1" width="5.625" customWidth="1"/>
    <col min="2" max="2" width="15.625" customWidth="1"/>
    <col min="3" max="4" width="8.625" customWidth="1"/>
    <col min="5" max="9" width="5.625" customWidth="1"/>
    <col min="10" max="10" width="15.625" customWidth="1"/>
    <col min="11" max="12" width="8.625" customWidth="1"/>
    <col min="13" max="14" width="5.625" customWidth="1"/>
    <col min="15" max="15" width="15.625" customWidth="1"/>
    <col min="16" max="17" width="8.625" customWidth="1"/>
    <col min="18" max="18" width="5.625" customWidth="1"/>
  </cols>
  <sheetData>
    <row r="1" spans="1:18" ht="23.2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9.5">
      <c r="A3" s="26" t="s">
        <v>690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5" spans="1:18" ht="15.75">
      <c r="A5" s="27" t="s">
        <v>691</v>
      </c>
      <c r="B5" s="27"/>
      <c r="C5" s="27"/>
      <c r="D5" s="27"/>
      <c r="E5" s="27"/>
      <c r="F5" s="27"/>
      <c r="G5" s="27"/>
      <c r="I5" s="27" t="s">
        <v>692</v>
      </c>
      <c r="J5" s="27"/>
      <c r="K5" s="27"/>
      <c r="L5" s="27"/>
      <c r="M5" s="27"/>
      <c r="O5" s="27" t="s">
        <v>696</v>
      </c>
      <c r="P5" s="27"/>
      <c r="Q5" s="27"/>
      <c r="R5" s="27"/>
    </row>
    <row r="6" spans="1:18">
      <c r="A6" s="28" t="s">
        <v>613</v>
      </c>
      <c r="B6" s="28" t="s">
        <v>614</v>
      </c>
      <c r="C6" s="28" t="s">
        <v>610</v>
      </c>
      <c r="D6" s="28" t="s">
        <v>611</v>
      </c>
      <c r="E6" s="28" t="s">
        <v>612</v>
      </c>
      <c r="F6" s="28" t="s">
        <v>718</v>
      </c>
      <c r="G6" s="28"/>
      <c r="I6" s="28" t="s">
        <v>613</v>
      </c>
      <c r="J6" s="28" t="s">
        <v>614</v>
      </c>
      <c r="K6" s="28" t="s">
        <v>610</v>
      </c>
      <c r="L6" s="28" t="s">
        <v>611</v>
      </c>
      <c r="M6" s="28" t="s">
        <v>612</v>
      </c>
      <c r="O6" s="28" t="s">
        <v>614</v>
      </c>
      <c r="P6" s="28" t="s">
        <v>610</v>
      </c>
      <c r="Q6" s="28" t="s">
        <v>611</v>
      </c>
      <c r="R6" s="28" t="s">
        <v>612</v>
      </c>
    </row>
    <row r="7" spans="1:18">
      <c r="A7">
        <v>0</v>
      </c>
      <c r="B7" t="s">
        <v>269</v>
      </c>
      <c r="C7">
        <f>COUNT(1)</f>
        <v>1</v>
      </c>
      <c r="D7" s="52">
        <v>1</v>
      </c>
      <c r="E7" s="59">
        <f t="shared" ref="E7:E65" si="0">IF(IF(AND(ISERROR(C7),ISERROR(D7)),ERROR.TYPE(C7)=ERROR.TYPE(D7),IF(AND(NOT(ISERROR(C7)),NOT(ISERROR(D7))),AND(ISBLANK(C7)=ISBLANK(D7),C7=D7))),1,"ERR!")</f>
        <v>1</v>
      </c>
      <c r="F7">
        <v>1</v>
      </c>
      <c r="G7">
        <v>2</v>
      </c>
      <c r="I7">
        <v>204</v>
      </c>
      <c r="J7" t="s">
        <v>509</v>
      </c>
      <c r="K7" t="str">
        <f>USDOLLAR(1,0)</f>
        <v>1 €</v>
      </c>
      <c r="L7" s="3" t="s">
        <v>413</v>
      </c>
      <c r="M7" s="59">
        <f t="shared" ref="M7:M20" si="1">IF(IF(AND(ISERROR(K7),ISERROR(L7)),ERROR.TYPE(K7)=ERROR.TYPE(L7),IF(AND(NOT(ISERROR(K7)),NOT(ISERROR(L7))),AND(ISBLANK(K7)=ISBLANK(L7),K7=L7))),1,"ERR!")</f>
        <v>1</v>
      </c>
      <c r="O7" t="s">
        <v>513</v>
      </c>
      <c r="P7">
        <f>ACCRINT(1,1,366,1,1,1)</f>
        <v>1</v>
      </c>
      <c r="Q7">
        <v>1</v>
      </c>
      <c r="R7" s="59">
        <f t="shared" ref="R7:R38" si="2">IF(IF(AND(ISERROR(P7),ISERROR(Q7)),ERROR.TYPE(P7)=ERROR.TYPE(Q7),IF(AND(NOT(ISERROR(P7)),NOT(ISERROR(Q7))),AND(ISBLANK(P7)=ISBLANK(Q7),P7=Q7))),1,"ERR!")</f>
        <v>1</v>
      </c>
    </row>
    <row r="8" spans="1:18">
      <c r="A8">
        <v>1</v>
      </c>
      <c r="B8" t="s">
        <v>270</v>
      </c>
      <c r="C8">
        <f>IF(1,1)</f>
        <v>1</v>
      </c>
      <c r="D8">
        <v>1</v>
      </c>
      <c r="E8" s="59">
        <f t="shared" si="0"/>
        <v>1</v>
      </c>
      <c r="F8">
        <v>1</v>
      </c>
      <c r="G8">
        <v>2</v>
      </c>
      <c r="I8">
        <v>205</v>
      </c>
      <c r="J8" t="s">
        <v>398</v>
      </c>
      <c r="K8">
        <f>FINDB("A","A")</f>
        <v>1</v>
      </c>
      <c r="L8">
        <v>1</v>
      </c>
      <c r="M8" s="59">
        <f t="shared" si="1"/>
        <v>1</v>
      </c>
      <c r="O8" t="s">
        <v>514</v>
      </c>
      <c r="P8">
        <f>ACCRINTM(1,1,1,1)</f>
        <v>0</v>
      </c>
      <c r="Q8">
        <v>0</v>
      </c>
      <c r="R8" s="59">
        <f t="shared" si="2"/>
        <v>1</v>
      </c>
    </row>
    <row r="9" spans="1:18">
      <c r="A9">
        <v>2</v>
      </c>
      <c r="B9" t="s">
        <v>271</v>
      </c>
      <c r="C9" t="b">
        <f>ISNA($F$22)</f>
        <v>1</v>
      </c>
      <c r="D9" t="b">
        <v>1</v>
      </c>
      <c r="E9" s="59">
        <f t="shared" si="0"/>
        <v>1</v>
      </c>
      <c r="F9">
        <v>1</v>
      </c>
      <c r="G9">
        <v>-2</v>
      </c>
      <c r="I9">
        <v>206</v>
      </c>
      <c r="J9" t="s">
        <v>399</v>
      </c>
      <c r="K9">
        <f>SEARCHB("A","A")</f>
        <v>1</v>
      </c>
      <c r="L9">
        <v>1</v>
      </c>
      <c r="M9" s="59">
        <f t="shared" si="1"/>
        <v>1</v>
      </c>
      <c r="O9" t="s">
        <v>515</v>
      </c>
      <c r="P9">
        <f>AMORDEGRC(100,1,10,1,1,0.1)</f>
        <v>25</v>
      </c>
      <c r="Q9">
        <v>25</v>
      </c>
      <c r="R9" s="59">
        <f t="shared" si="2"/>
        <v>1</v>
      </c>
    </row>
    <row r="10" spans="1:18">
      <c r="A10">
        <v>3</v>
      </c>
      <c r="B10" t="s">
        <v>272</v>
      </c>
      <c r="C10" t="b">
        <f>ISERROR($F$22)</f>
        <v>1</v>
      </c>
      <c r="D10" t="b">
        <v>1</v>
      </c>
      <c r="E10" s="59">
        <f t="shared" si="0"/>
        <v>1</v>
      </c>
      <c r="I10">
        <v>207</v>
      </c>
      <c r="J10" t="s">
        <v>400</v>
      </c>
      <c r="K10" t="str">
        <f>REPLACEB("A",1,1,"A")</f>
        <v>A</v>
      </c>
      <c r="L10" t="s">
        <v>411</v>
      </c>
      <c r="M10" s="59">
        <f t="shared" si="1"/>
        <v>1</v>
      </c>
      <c r="O10" t="s">
        <v>516</v>
      </c>
      <c r="P10">
        <f>AMORLINC(100,1,10,1,1,0.1)</f>
        <v>10</v>
      </c>
      <c r="Q10">
        <v>10</v>
      </c>
      <c r="R10" s="59">
        <f t="shared" si="2"/>
        <v>1</v>
      </c>
    </row>
    <row r="11" spans="1:18">
      <c r="A11">
        <v>4</v>
      </c>
      <c r="B11" t="s">
        <v>273</v>
      </c>
      <c r="C11">
        <f>SUM(1)</f>
        <v>1</v>
      </c>
      <c r="D11">
        <v>1</v>
      </c>
      <c r="E11" s="59">
        <f t="shared" si="0"/>
        <v>1</v>
      </c>
      <c r="I11">
        <v>208</v>
      </c>
      <c r="J11" t="s">
        <v>401</v>
      </c>
      <c r="K11" t="str">
        <f>LEFTB("A")</f>
        <v>A</v>
      </c>
      <c r="L11" t="s">
        <v>411</v>
      </c>
      <c r="M11" s="59">
        <f t="shared" si="1"/>
        <v>1</v>
      </c>
      <c r="O11" t="s">
        <v>517</v>
      </c>
      <c r="P11">
        <f>BESSELI(0,1)</f>
        <v>0</v>
      </c>
      <c r="Q11">
        <v>0</v>
      </c>
      <c r="R11" s="59">
        <f t="shared" si="2"/>
        <v>1</v>
      </c>
    </row>
    <row r="12" spans="1:18">
      <c r="A12">
        <v>5</v>
      </c>
      <c r="B12" t="s">
        <v>274</v>
      </c>
      <c r="C12">
        <f>AVERAGE(1)</f>
        <v>1</v>
      </c>
      <c r="D12">
        <v>1</v>
      </c>
      <c r="E12" s="59">
        <f t="shared" si="0"/>
        <v>1</v>
      </c>
      <c r="I12">
        <v>209</v>
      </c>
      <c r="J12" t="s">
        <v>402</v>
      </c>
      <c r="K12" t="str">
        <f>RIGHTB("A")</f>
        <v>A</v>
      </c>
      <c r="L12" t="s">
        <v>411</v>
      </c>
      <c r="M12" s="59">
        <f t="shared" si="1"/>
        <v>1</v>
      </c>
      <c r="O12" t="s">
        <v>518</v>
      </c>
      <c r="P12">
        <f>BESSELJ(0,1)</f>
        <v>0</v>
      </c>
      <c r="Q12">
        <v>0</v>
      </c>
      <c r="R12" s="59">
        <f t="shared" si="2"/>
        <v>1</v>
      </c>
    </row>
    <row r="13" spans="1:18">
      <c r="A13">
        <v>6</v>
      </c>
      <c r="B13" t="s">
        <v>275</v>
      </c>
      <c r="C13">
        <f>MIN(1)</f>
        <v>1</v>
      </c>
      <c r="D13">
        <v>1</v>
      </c>
      <c r="E13" s="59">
        <f t="shared" si="0"/>
        <v>1</v>
      </c>
      <c r="I13">
        <v>210</v>
      </c>
      <c r="J13" t="s">
        <v>403</v>
      </c>
      <c r="K13" t="str">
        <f>MIDB("A",1,1)</f>
        <v>A</v>
      </c>
      <c r="L13" t="s">
        <v>411</v>
      </c>
      <c r="M13" s="59">
        <f t="shared" si="1"/>
        <v>1</v>
      </c>
      <c r="O13" t="s">
        <v>519</v>
      </c>
      <c r="P13">
        <f>BESSELK(1,0)</f>
        <v>0.42102442108341798</v>
      </c>
      <c r="Q13">
        <v>0.42102442108341798</v>
      </c>
      <c r="R13" s="59">
        <f t="shared" si="2"/>
        <v>1</v>
      </c>
    </row>
    <row r="14" spans="1:18">
      <c r="A14">
        <v>7</v>
      </c>
      <c r="B14" t="s">
        <v>276</v>
      </c>
      <c r="C14">
        <f>MAX(1)</f>
        <v>1</v>
      </c>
      <c r="D14">
        <v>1</v>
      </c>
      <c r="E14" s="59">
        <f t="shared" si="0"/>
        <v>1</v>
      </c>
      <c r="I14">
        <v>211</v>
      </c>
      <c r="J14" t="s">
        <v>404</v>
      </c>
      <c r="K14">
        <f>LENB("A")</f>
        <v>1</v>
      </c>
      <c r="L14">
        <v>1</v>
      </c>
      <c r="M14" s="59">
        <f t="shared" si="1"/>
        <v>1</v>
      </c>
      <c r="O14" t="s">
        <v>520</v>
      </c>
      <c r="P14">
        <f>BESSELY(1,0)</f>
        <v>8.8256971397708064E-2</v>
      </c>
      <c r="Q14">
        <v>8.8256971397708064E-2</v>
      </c>
      <c r="R14" s="59">
        <f t="shared" si="2"/>
        <v>1</v>
      </c>
    </row>
    <row r="15" spans="1:18">
      <c r="A15">
        <v>8</v>
      </c>
      <c r="B15" t="s">
        <v>277</v>
      </c>
      <c r="C15">
        <f>ROW(A1)</f>
        <v>1</v>
      </c>
      <c r="D15">
        <v>1</v>
      </c>
      <c r="E15" s="59">
        <f t="shared" si="0"/>
        <v>1</v>
      </c>
      <c r="I15">
        <v>212</v>
      </c>
      <c r="J15" t="s">
        <v>405</v>
      </c>
      <c r="K15">
        <f>ROUNDUP(0.1,0)</f>
        <v>1</v>
      </c>
      <c r="L15">
        <v>1</v>
      </c>
      <c r="M15" s="59">
        <f t="shared" si="1"/>
        <v>1</v>
      </c>
      <c r="O15" t="s">
        <v>521</v>
      </c>
      <c r="P15">
        <f>BIN2DEC("1")</f>
        <v>1</v>
      </c>
      <c r="Q15">
        <v>1</v>
      </c>
      <c r="R15" s="59">
        <f t="shared" si="2"/>
        <v>1</v>
      </c>
    </row>
    <row r="16" spans="1:18">
      <c r="A16">
        <v>9</v>
      </c>
      <c r="B16" t="s">
        <v>278</v>
      </c>
      <c r="C16">
        <f>COLUMN(A1)</f>
        <v>1</v>
      </c>
      <c r="D16">
        <v>1</v>
      </c>
      <c r="E16" s="59">
        <f t="shared" si="0"/>
        <v>1</v>
      </c>
      <c r="I16">
        <v>213</v>
      </c>
      <c r="J16" t="s">
        <v>406</v>
      </c>
      <c r="K16">
        <f>ROUNDDOWN(1.9,0)</f>
        <v>1</v>
      </c>
      <c r="L16">
        <v>1</v>
      </c>
      <c r="M16" s="59">
        <f t="shared" si="1"/>
        <v>1</v>
      </c>
      <c r="O16" t="s">
        <v>522</v>
      </c>
      <c r="P16" t="str">
        <f>BIN2HEX("1")</f>
        <v>1</v>
      </c>
      <c r="Q16" s="3" t="s">
        <v>408</v>
      </c>
      <c r="R16" s="59">
        <f t="shared" si="2"/>
        <v>1</v>
      </c>
    </row>
    <row r="17" spans="1:18">
      <c r="A17">
        <v>10</v>
      </c>
      <c r="B17" t="s">
        <v>279</v>
      </c>
      <c r="C17" t="e">
        <f>NA()</f>
        <v>#N/A</v>
      </c>
      <c r="D17" t="e">
        <v>#N/A</v>
      </c>
      <c r="E17" s="59">
        <f t="shared" si="0"/>
        <v>1</v>
      </c>
      <c r="I17">
        <v>214</v>
      </c>
      <c r="J17" t="s">
        <v>407</v>
      </c>
      <c r="K17" t="str">
        <f>ASC("Ａ")</f>
        <v>Ａ</v>
      </c>
      <c r="L17" t="s">
        <v>411</v>
      </c>
      <c r="M17" s="59" t="str">
        <f t="shared" si="1"/>
        <v>ERR!</v>
      </c>
      <c r="O17" t="s">
        <v>523</v>
      </c>
      <c r="P17" t="str">
        <f>BIN2OCT("1")</f>
        <v>1</v>
      </c>
      <c r="Q17" s="3" t="s">
        <v>408</v>
      </c>
      <c r="R17" s="59">
        <f t="shared" si="2"/>
        <v>1</v>
      </c>
    </row>
    <row r="18" spans="1:18">
      <c r="A18">
        <v>11</v>
      </c>
      <c r="B18" t="s">
        <v>280</v>
      </c>
      <c r="C18" s="14">
        <f>NPV(1,2)</f>
        <v>1</v>
      </c>
      <c r="D18">
        <v>1</v>
      </c>
      <c r="E18" s="59">
        <f t="shared" si="0"/>
        <v>1</v>
      </c>
      <c r="I18">
        <v>215</v>
      </c>
      <c r="J18" t="s">
        <v>510</v>
      </c>
      <c r="K18" t="str">
        <f>DBCS("A")</f>
        <v>A</v>
      </c>
      <c r="L18" t="s">
        <v>741</v>
      </c>
      <c r="M18" s="59" t="str">
        <f t="shared" si="1"/>
        <v>ERR!</v>
      </c>
      <c r="O18" t="s">
        <v>524</v>
      </c>
      <c r="P18" t="str">
        <f>COMPLEX(1,0)</f>
        <v>1</v>
      </c>
      <c r="Q18" s="3" t="s">
        <v>408</v>
      </c>
      <c r="R18" s="59">
        <f t="shared" si="2"/>
        <v>1</v>
      </c>
    </row>
    <row r="19" spans="1:18">
      <c r="A19">
        <v>12</v>
      </c>
      <c r="B19" t="s">
        <v>281</v>
      </c>
      <c r="C19">
        <f>STDEV(1,1)</f>
        <v>0</v>
      </c>
      <c r="D19">
        <v>0</v>
      </c>
      <c r="E19" s="59">
        <f t="shared" si="0"/>
        <v>1</v>
      </c>
      <c r="I19">
        <v>219</v>
      </c>
      <c r="J19" t="s">
        <v>414</v>
      </c>
      <c r="K19" t="str">
        <f>ADDRESS(1,1)</f>
        <v>$A$1</v>
      </c>
      <c r="L19" t="s">
        <v>168</v>
      </c>
      <c r="M19" s="59">
        <f t="shared" si="1"/>
        <v>1</v>
      </c>
      <c r="O19" t="s">
        <v>525</v>
      </c>
      <c r="P19">
        <f>CONVERT(1,"m","m")</f>
        <v>1</v>
      </c>
      <c r="Q19">
        <v>1</v>
      </c>
      <c r="R19" s="59">
        <f t="shared" si="2"/>
        <v>1</v>
      </c>
    </row>
    <row r="20" spans="1:18">
      <c r="A20">
        <v>13</v>
      </c>
      <c r="B20" t="s">
        <v>282</v>
      </c>
      <c r="C20" t="str">
        <f>DOLLAR(1,0)</f>
        <v>1 €</v>
      </c>
      <c r="D20" s="3" t="s">
        <v>413</v>
      </c>
      <c r="E20" s="59">
        <f t="shared" si="0"/>
        <v>1</v>
      </c>
      <c r="I20">
        <v>220</v>
      </c>
      <c r="J20" t="s">
        <v>426</v>
      </c>
      <c r="K20">
        <f>DAYS360($D$69,$D$69)</f>
        <v>0</v>
      </c>
      <c r="L20">
        <v>0</v>
      </c>
      <c r="M20" s="59">
        <f t="shared" si="1"/>
        <v>1</v>
      </c>
      <c r="O20" t="s">
        <v>526</v>
      </c>
      <c r="P20">
        <f>COUPDAYBS(1,100,1)</f>
        <v>1</v>
      </c>
      <c r="Q20">
        <v>1</v>
      </c>
      <c r="R20" s="59">
        <f t="shared" si="2"/>
        <v>1</v>
      </c>
    </row>
    <row r="21" spans="1:18">
      <c r="A21">
        <v>14</v>
      </c>
      <c r="B21" t="s">
        <v>283</v>
      </c>
      <c r="C21" t="str">
        <f>FIXED(1,0)</f>
        <v>1</v>
      </c>
      <c r="D21" s="3" t="s">
        <v>408</v>
      </c>
      <c r="E21" s="59">
        <f t="shared" si="0"/>
        <v>1</v>
      </c>
      <c r="F21" s="28" t="s">
        <v>718</v>
      </c>
      <c r="G21" s="28"/>
      <c r="I21">
        <v>221</v>
      </c>
      <c r="J21" t="s">
        <v>427</v>
      </c>
      <c r="K21" s="54">
        <f ca="1">TODAY()</f>
        <v>39779</v>
      </c>
      <c r="M21" s="59">
        <f ca="1">IF(IF(NOT(ISERROR(K21)),AND(NOT(ISBLANK(K21)),ISNUMBER(K21))),1,"ERR!")</f>
        <v>1</v>
      </c>
      <c r="O21" t="s">
        <v>527</v>
      </c>
      <c r="P21">
        <f>COUPDAYS(1,2,1)</f>
        <v>360</v>
      </c>
      <c r="Q21">
        <v>360</v>
      </c>
      <c r="R21" s="59">
        <f t="shared" si="2"/>
        <v>1</v>
      </c>
    </row>
    <row r="22" spans="1:18">
      <c r="A22">
        <v>15</v>
      </c>
      <c r="B22" t="s">
        <v>284</v>
      </c>
      <c r="C22">
        <f>SIN(PI()/2)</f>
        <v>1</v>
      </c>
      <c r="D22">
        <v>1</v>
      </c>
      <c r="E22" s="59">
        <f t="shared" si="0"/>
        <v>1</v>
      </c>
      <c r="F22" t="e">
        <v>#N/A</v>
      </c>
      <c r="G22">
        <v>1</v>
      </c>
      <c r="I22">
        <v>222</v>
      </c>
      <c r="J22" t="s">
        <v>415</v>
      </c>
      <c r="K22" s="14">
        <f>VDB(1,1,1,1,1)</f>
        <v>0</v>
      </c>
      <c r="L22">
        <v>0</v>
      </c>
      <c r="M22" s="59">
        <f t="shared" ref="M22:M31" si="3">IF(IF(AND(ISERROR(K22),ISERROR(L22)),ERROR.TYPE(K22)=ERROR.TYPE(L22),IF(AND(NOT(ISERROR(K22)),NOT(ISERROR(L22))),AND(ISBLANK(K22)=ISBLANK(L22),K22=L22))),1,"ERR!")</f>
        <v>1</v>
      </c>
      <c r="O22" t="s">
        <v>528</v>
      </c>
      <c r="P22">
        <f>COUPDAYSNC(1,2,1)</f>
        <v>1</v>
      </c>
      <c r="Q22">
        <v>1</v>
      </c>
      <c r="R22" s="59">
        <f t="shared" si="2"/>
        <v>1</v>
      </c>
    </row>
    <row r="23" spans="1:18">
      <c r="A23">
        <v>16</v>
      </c>
      <c r="B23" t="s">
        <v>285</v>
      </c>
      <c r="C23">
        <f>COS(0)</f>
        <v>1</v>
      </c>
      <c r="D23">
        <v>1</v>
      </c>
      <c r="E23" s="59">
        <f t="shared" si="0"/>
        <v>1</v>
      </c>
      <c r="I23">
        <v>227</v>
      </c>
      <c r="J23" t="s">
        <v>416</v>
      </c>
      <c r="K23">
        <f>MEDIAN(1)</f>
        <v>1</v>
      </c>
      <c r="L23">
        <v>1</v>
      </c>
      <c r="M23" s="59">
        <f t="shared" si="3"/>
        <v>1</v>
      </c>
      <c r="O23" t="s">
        <v>529</v>
      </c>
      <c r="P23">
        <f>COUPNCD(1,2,1)</f>
        <v>2</v>
      </c>
      <c r="Q23">
        <v>2</v>
      </c>
      <c r="R23" s="59">
        <f t="shared" si="2"/>
        <v>1</v>
      </c>
    </row>
    <row r="24" spans="1:18">
      <c r="A24">
        <v>17</v>
      </c>
      <c r="B24" t="s">
        <v>286</v>
      </c>
      <c r="C24">
        <f>TAN(0)</f>
        <v>0</v>
      </c>
      <c r="D24">
        <v>0</v>
      </c>
      <c r="E24" s="59">
        <f t="shared" si="0"/>
        <v>1</v>
      </c>
      <c r="I24">
        <v>228</v>
      </c>
      <c r="J24" t="s">
        <v>417</v>
      </c>
      <c r="K24">
        <f>SUMPRODUCT(1)</f>
        <v>1</v>
      </c>
      <c r="L24">
        <v>1</v>
      </c>
      <c r="M24" s="59">
        <f t="shared" si="3"/>
        <v>1</v>
      </c>
      <c r="O24" t="s">
        <v>530</v>
      </c>
      <c r="P24">
        <f>COUPNUM(1000,1001,1)</f>
        <v>1</v>
      </c>
      <c r="Q24">
        <v>1</v>
      </c>
      <c r="R24" s="59">
        <f t="shared" si="2"/>
        <v>1</v>
      </c>
    </row>
    <row r="25" spans="1:18">
      <c r="A25">
        <v>18</v>
      </c>
      <c r="B25" t="s">
        <v>409</v>
      </c>
      <c r="C25">
        <f>ATAN(0)</f>
        <v>0</v>
      </c>
      <c r="D25">
        <v>0</v>
      </c>
      <c r="E25" s="59">
        <f t="shared" si="0"/>
        <v>1</v>
      </c>
      <c r="I25">
        <v>229</v>
      </c>
      <c r="J25" t="s">
        <v>418</v>
      </c>
      <c r="K25">
        <f>SINH(0)</f>
        <v>0</v>
      </c>
      <c r="L25">
        <v>0</v>
      </c>
      <c r="M25" s="59">
        <f t="shared" si="3"/>
        <v>1</v>
      </c>
      <c r="O25" t="s">
        <v>531</v>
      </c>
      <c r="P25">
        <f>COUPPCD(1,2,1)</f>
        <v>0</v>
      </c>
      <c r="Q25">
        <v>0</v>
      </c>
      <c r="R25" s="59">
        <f t="shared" si="2"/>
        <v>1</v>
      </c>
    </row>
    <row r="26" spans="1:18">
      <c r="A26">
        <v>19</v>
      </c>
      <c r="B26" t="s">
        <v>287</v>
      </c>
      <c r="C26">
        <f>PI()</f>
        <v>3.1415926535897931</v>
      </c>
      <c r="D26">
        <v>3.1415926535897931</v>
      </c>
      <c r="E26" s="59">
        <f t="shared" si="0"/>
        <v>1</v>
      </c>
      <c r="I26">
        <v>230</v>
      </c>
      <c r="J26" t="s">
        <v>419</v>
      </c>
      <c r="K26">
        <f>COSH(0)</f>
        <v>1</v>
      </c>
      <c r="L26">
        <v>1</v>
      </c>
      <c r="M26" s="59">
        <f t="shared" si="3"/>
        <v>1</v>
      </c>
      <c r="O26" t="s">
        <v>532</v>
      </c>
      <c r="P26">
        <f>CUMIPMT(1,1,1,1,1,1)</f>
        <v>0</v>
      </c>
      <c r="Q26">
        <v>0</v>
      </c>
      <c r="R26" s="59">
        <f t="shared" si="2"/>
        <v>1</v>
      </c>
    </row>
    <row r="27" spans="1:18">
      <c r="A27">
        <v>20</v>
      </c>
      <c r="B27" t="s">
        <v>288</v>
      </c>
      <c r="C27">
        <f>SQRT(1)</f>
        <v>1</v>
      </c>
      <c r="D27">
        <v>1</v>
      </c>
      <c r="E27" s="59">
        <f t="shared" si="0"/>
        <v>1</v>
      </c>
      <c r="I27">
        <v>231</v>
      </c>
      <c r="J27" t="s">
        <v>420</v>
      </c>
      <c r="K27">
        <f>TANH(0)</f>
        <v>0</v>
      </c>
      <c r="L27">
        <v>0</v>
      </c>
      <c r="M27" s="59">
        <f t="shared" si="3"/>
        <v>1</v>
      </c>
      <c r="O27" t="s">
        <v>533</v>
      </c>
      <c r="P27">
        <f>CUMPRINC(1,1,1,1,1,1)</f>
        <v>-1</v>
      </c>
      <c r="Q27">
        <v>-1</v>
      </c>
      <c r="R27" s="59">
        <f t="shared" si="2"/>
        <v>1</v>
      </c>
    </row>
    <row r="28" spans="1:18">
      <c r="A28">
        <v>21</v>
      </c>
      <c r="B28" t="s">
        <v>289</v>
      </c>
      <c r="C28">
        <f>EXP(0)</f>
        <v>1</v>
      </c>
      <c r="D28">
        <v>1</v>
      </c>
      <c r="E28" s="59">
        <f t="shared" si="0"/>
        <v>1</v>
      </c>
      <c r="I28">
        <v>232</v>
      </c>
      <c r="J28" t="s">
        <v>421</v>
      </c>
      <c r="K28">
        <f>ASINH(0)</f>
        <v>0</v>
      </c>
      <c r="L28">
        <v>0</v>
      </c>
      <c r="M28" s="59">
        <f t="shared" si="3"/>
        <v>1</v>
      </c>
      <c r="O28" t="s">
        <v>534</v>
      </c>
      <c r="P28" t="str">
        <f>DEC2BIN(1)</f>
        <v>1</v>
      </c>
      <c r="Q28" s="3" t="s">
        <v>408</v>
      </c>
      <c r="R28" s="59">
        <f t="shared" si="2"/>
        <v>1</v>
      </c>
    </row>
    <row r="29" spans="1:18">
      <c r="A29">
        <v>22</v>
      </c>
      <c r="B29" t="s">
        <v>290</v>
      </c>
      <c r="C29">
        <f>LN(1)</f>
        <v>0</v>
      </c>
      <c r="D29">
        <v>0</v>
      </c>
      <c r="E29" s="59">
        <f t="shared" si="0"/>
        <v>1</v>
      </c>
      <c r="I29">
        <v>233</v>
      </c>
      <c r="J29" t="s">
        <v>422</v>
      </c>
      <c r="K29">
        <f>ACOSH(1)</f>
        <v>0</v>
      </c>
      <c r="L29">
        <v>0</v>
      </c>
      <c r="M29" s="59">
        <f t="shared" si="3"/>
        <v>1</v>
      </c>
      <c r="O29" t="s">
        <v>535</v>
      </c>
      <c r="P29" t="str">
        <f>DEC2HEX(1)</f>
        <v>1</v>
      </c>
      <c r="Q29" s="3" t="s">
        <v>408</v>
      </c>
      <c r="R29" s="59">
        <f t="shared" si="2"/>
        <v>1</v>
      </c>
    </row>
    <row r="30" spans="1:18">
      <c r="A30">
        <v>23</v>
      </c>
      <c r="B30" t="s">
        <v>291</v>
      </c>
      <c r="C30">
        <f>LOG10(10)</f>
        <v>1</v>
      </c>
      <c r="D30">
        <v>1</v>
      </c>
      <c r="E30" s="59">
        <f t="shared" si="0"/>
        <v>1</v>
      </c>
      <c r="I30">
        <v>234</v>
      </c>
      <c r="J30" t="s">
        <v>423</v>
      </c>
      <c r="K30">
        <f>ATANH(0)</f>
        <v>0</v>
      </c>
      <c r="L30">
        <v>0</v>
      </c>
      <c r="M30" s="59">
        <f t="shared" si="3"/>
        <v>1</v>
      </c>
      <c r="O30" t="s">
        <v>536</v>
      </c>
      <c r="P30" t="str">
        <f>DEC2OCT(1)</f>
        <v>1</v>
      </c>
      <c r="Q30" s="3" t="s">
        <v>408</v>
      </c>
      <c r="R30" s="59">
        <f t="shared" si="2"/>
        <v>1</v>
      </c>
    </row>
    <row r="31" spans="1:18">
      <c r="A31">
        <v>24</v>
      </c>
      <c r="B31" t="s">
        <v>292</v>
      </c>
      <c r="C31">
        <f>ABS(1)</f>
        <v>1</v>
      </c>
      <c r="D31">
        <v>1</v>
      </c>
      <c r="E31" s="59">
        <f t="shared" si="0"/>
        <v>1</v>
      </c>
      <c r="I31">
        <v>235</v>
      </c>
      <c r="J31" t="s">
        <v>424</v>
      </c>
      <c r="K31">
        <f>DGET($F$7:$G$8,1,$F$7:$F$8)</f>
        <v>1</v>
      </c>
      <c r="L31">
        <v>1</v>
      </c>
      <c r="M31" s="59">
        <f t="shared" si="3"/>
        <v>1</v>
      </c>
      <c r="O31" t="s">
        <v>537</v>
      </c>
      <c r="P31">
        <f>DELTA(1,1)</f>
        <v>1</v>
      </c>
      <c r="Q31">
        <v>1</v>
      </c>
      <c r="R31" s="59">
        <f t="shared" si="2"/>
        <v>1</v>
      </c>
    </row>
    <row r="32" spans="1:18">
      <c r="A32">
        <v>25</v>
      </c>
      <c r="B32" t="s">
        <v>293</v>
      </c>
      <c r="C32">
        <f>INT(1)</f>
        <v>1</v>
      </c>
      <c r="D32">
        <v>1</v>
      </c>
      <c r="E32" s="59">
        <f t="shared" si="0"/>
        <v>1</v>
      </c>
      <c r="I32">
        <v>244</v>
      </c>
      <c r="J32" t="s">
        <v>425</v>
      </c>
      <c r="K32" t="str">
        <f ca="1">INFO("system")</f>
        <v>pcdos</v>
      </c>
      <c r="M32" s="59">
        <f ca="1">IF(IF(NOT(ISERROR(K32)),AND(NOT(ISBLANK(K32)),ISTEXT(K32))),1,"ERR!")</f>
        <v>1</v>
      </c>
      <c r="O32" t="s">
        <v>538</v>
      </c>
      <c r="P32">
        <f>DISC(1,2,1,1)</f>
        <v>0</v>
      </c>
      <c r="Q32">
        <v>0</v>
      </c>
      <c r="R32" s="59">
        <f t="shared" si="2"/>
        <v>1</v>
      </c>
    </row>
    <row r="33" spans="1:18">
      <c r="A33">
        <v>26</v>
      </c>
      <c r="B33" t="s">
        <v>294</v>
      </c>
      <c r="C33">
        <f>SIGN(1)</f>
        <v>1</v>
      </c>
      <c r="D33">
        <v>1</v>
      </c>
      <c r="E33" s="59">
        <f t="shared" si="0"/>
        <v>1</v>
      </c>
      <c r="O33" t="s">
        <v>539</v>
      </c>
      <c r="P33">
        <f>DOLLARDE(1,1)</f>
        <v>1</v>
      </c>
      <c r="Q33">
        <v>1</v>
      </c>
      <c r="R33" s="59">
        <f t="shared" si="2"/>
        <v>1</v>
      </c>
    </row>
    <row r="34" spans="1:18" ht="15.75">
      <c r="A34">
        <v>27</v>
      </c>
      <c r="B34" t="s">
        <v>295</v>
      </c>
      <c r="C34">
        <f>ROUND(1,0)</f>
        <v>1</v>
      </c>
      <c r="D34">
        <v>1</v>
      </c>
      <c r="E34" s="59">
        <f t="shared" si="0"/>
        <v>1</v>
      </c>
      <c r="I34" s="27" t="s">
        <v>693</v>
      </c>
      <c r="J34" s="27"/>
      <c r="K34" s="27"/>
      <c r="L34" s="27"/>
      <c r="M34" s="27"/>
      <c r="O34" t="s">
        <v>540</v>
      </c>
      <c r="P34">
        <f>DOLLARFR(1,1)</f>
        <v>1</v>
      </c>
      <c r="Q34">
        <v>1</v>
      </c>
      <c r="R34" s="59">
        <f t="shared" si="2"/>
        <v>1</v>
      </c>
    </row>
    <row r="35" spans="1:18">
      <c r="A35">
        <v>28</v>
      </c>
      <c r="B35" t="s">
        <v>296</v>
      </c>
      <c r="C35">
        <f>LOOKUP(1,$F$7:$G$7)</f>
        <v>1</v>
      </c>
      <c r="D35">
        <v>1</v>
      </c>
      <c r="E35" s="59">
        <f t="shared" si="0"/>
        <v>1</v>
      </c>
      <c r="I35" s="28" t="s">
        <v>613</v>
      </c>
      <c r="J35" s="28" t="s">
        <v>614</v>
      </c>
      <c r="K35" s="28" t="s">
        <v>610</v>
      </c>
      <c r="L35" s="28" t="s">
        <v>611</v>
      </c>
      <c r="M35" s="28" t="s">
        <v>612</v>
      </c>
      <c r="O35" t="s">
        <v>541</v>
      </c>
      <c r="P35">
        <f>DURATION(1000,1365,1,1,1)</f>
        <v>1</v>
      </c>
      <c r="Q35">
        <v>1</v>
      </c>
      <c r="R35" s="59">
        <f t="shared" si="2"/>
        <v>1</v>
      </c>
    </row>
    <row r="36" spans="1:18">
      <c r="A36">
        <v>29</v>
      </c>
      <c r="B36" t="s">
        <v>297</v>
      </c>
      <c r="C36">
        <f>INDEX($F$7,0)</f>
        <v>1</v>
      </c>
      <c r="D36">
        <v>1</v>
      </c>
      <c r="E36" s="59">
        <f t="shared" si="0"/>
        <v>1</v>
      </c>
      <c r="I36">
        <v>216</v>
      </c>
      <c r="J36" t="s">
        <v>428</v>
      </c>
      <c r="K36">
        <f>RANK(1,$F$7)</f>
        <v>1</v>
      </c>
      <c r="L36">
        <v>1</v>
      </c>
      <c r="M36" s="59">
        <f t="shared" ref="M36:M60" si="4">IF(IF(AND(ISERROR(K36),ISERROR(L36)),ERROR.TYPE(K36)=ERROR.TYPE(L36),IF(AND(NOT(ISERROR(K36)),NOT(ISERROR(L36))),AND(ISBLANK(K36)=ISBLANK(L36),K36=L36))),1,"ERR!")</f>
        <v>1</v>
      </c>
      <c r="O36" t="s">
        <v>542</v>
      </c>
      <c r="P36">
        <f>EDATE(1,1)</f>
        <v>32</v>
      </c>
      <c r="Q36">
        <v>32</v>
      </c>
      <c r="R36" s="59">
        <f t="shared" si="2"/>
        <v>1</v>
      </c>
    </row>
    <row r="37" spans="1:18">
      <c r="A37">
        <v>30</v>
      </c>
      <c r="B37" t="s">
        <v>298</v>
      </c>
      <c r="C37" t="str">
        <f>REPT("A",1)</f>
        <v>A</v>
      </c>
      <c r="D37" t="s">
        <v>411</v>
      </c>
      <c r="E37" s="59">
        <f t="shared" si="0"/>
        <v>1</v>
      </c>
      <c r="I37">
        <v>247</v>
      </c>
      <c r="J37" t="s">
        <v>482</v>
      </c>
      <c r="K37" s="14">
        <f>DB(2,1,1,1)</f>
        <v>1</v>
      </c>
      <c r="L37">
        <v>1</v>
      </c>
      <c r="M37" s="59">
        <f t="shared" si="4"/>
        <v>1</v>
      </c>
      <c r="O37" t="s">
        <v>543</v>
      </c>
      <c r="P37">
        <f>EFFECT(1,1)</f>
        <v>1</v>
      </c>
      <c r="Q37">
        <v>1</v>
      </c>
      <c r="R37" s="59">
        <f t="shared" si="2"/>
        <v>1</v>
      </c>
    </row>
    <row r="38" spans="1:18">
      <c r="A38">
        <v>31</v>
      </c>
      <c r="B38" t="s">
        <v>299</v>
      </c>
      <c r="C38" t="str">
        <f>MID("A",1,1)</f>
        <v>A</v>
      </c>
      <c r="D38" t="s">
        <v>411</v>
      </c>
      <c r="E38" s="59">
        <f t="shared" si="0"/>
        <v>1</v>
      </c>
      <c r="I38">
        <v>252</v>
      </c>
      <c r="J38" t="s">
        <v>429</v>
      </c>
      <c r="K38">
        <f>FREQUENCY(1,1)</f>
        <v>1</v>
      </c>
      <c r="L38">
        <v>1</v>
      </c>
      <c r="M38" s="59">
        <f t="shared" si="4"/>
        <v>1</v>
      </c>
      <c r="O38" t="s">
        <v>544</v>
      </c>
      <c r="P38">
        <f>EOMONTH(1,1)</f>
        <v>59</v>
      </c>
      <c r="Q38">
        <v>59</v>
      </c>
      <c r="R38" s="59">
        <f t="shared" si="2"/>
        <v>1</v>
      </c>
    </row>
    <row r="39" spans="1:18">
      <c r="A39">
        <v>32</v>
      </c>
      <c r="B39" t="s">
        <v>300</v>
      </c>
      <c r="C39">
        <f>LEN("A")</f>
        <v>1</v>
      </c>
      <c r="D39">
        <v>1</v>
      </c>
      <c r="E39" s="59">
        <f t="shared" si="0"/>
        <v>1</v>
      </c>
      <c r="I39">
        <v>261</v>
      </c>
      <c r="J39" t="s">
        <v>483</v>
      </c>
      <c r="K39">
        <f>ERROR.TYPE($F$22)</f>
        <v>7</v>
      </c>
      <c r="M39" s="59">
        <f>IF(IF(NOT(ISERROR(K39)),AND(NOT(ISBLANK(K39)),ISNUMBER(K39))),1,"ERR!")</f>
        <v>1</v>
      </c>
      <c r="O39" t="s">
        <v>545</v>
      </c>
      <c r="P39">
        <f>ERF(0)</f>
        <v>0</v>
      </c>
      <c r="Q39">
        <v>0</v>
      </c>
      <c r="R39" s="59">
        <f t="shared" ref="R39:R70" si="5">IF(IF(AND(ISERROR(P39),ISERROR(Q39)),ERROR.TYPE(P39)=ERROR.TYPE(Q39),IF(AND(NOT(ISERROR(P39)),NOT(ISERROR(Q39))),AND(ISBLANK(P39)=ISBLANK(Q39),P39=Q39))),1,"ERR!")</f>
        <v>1</v>
      </c>
    </row>
    <row r="40" spans="1:18">
      <c r="A40">
        <v>33</v>
      </c>
      <c r="B40" t="s">
        <v>301</v>
      </c>
      <c r="C40">
        <f>VALUE("1")</f>
        <v>1</v>
      </c>
      <c r="D40">
        <v>1</v>
      </c>
      <c r="E40" s="59">
        <f t="shared" si="0"/>
        <v>1</v>
      </c>
      <c r="I40">
        <v>269</v>
      </c>
      <c r="J40" t="s">
        <v>484</v>
      </c>
      <c r="K40">
        <f>AVEDEV(1)</f>
        <v>0</v>
      </c>
      <c r="L40">
        <v>0</v>
      </c>
      <c r="M40" s="59">
        <f t="shared" si="4"/>
        <v>1</v>
      </c>
      <c r="O40" t="s">
        <v>546</v>
      </c>
      <c r="P40">
        <f>ERFC(0)</f>
        <v>1</v>
      </c>
      <c r="Q40">
        <v>1</v>
      </c>
      <c r="R40" s="59">
        <f t="shared" si="5"/>
        <v>1</v>
      </c>
    </row>
    <row r="41" spans="1:18">
      <c r="A41">
        <v>34</v>
      </c>
      <c r="B41" t="s">
        <v>302</v>
      </c>
      <c r="C41" t="b">
        <f>TRUE()</f>
        <v>1</v>
      </c>
      <c r="D41" t="b">
        <v>1</v>
      </c>
      <c r="E41" s="59">
        <f t="shared" si="0"/>
        <v>1</v>
      </c>
      <c r="I41">
        <v>270</v>
      </c>
      <c r="J41" t="s">
        <v>432</v>
      </c>
      <c r="K41">
        <f>BETADIST(1,1,1)</f>
        <v>1</v>
      </c>
      <c r="L41">
        <v>1</v>
      </c>
      <c r="M41" s="59">
        <f>IF(IF(AND(ISERROR(K41),ISERROR(L41)),ERROR.TYPE(K41)=ERROR.TYPE(L41),IF(AND(NOT(ISERROR(K41)),NOT(ISERROR(L41))),AND(ISBLANK(K41)=ISBLANK(L41),(K41-L41)/L41&lt;0.0001))),1,"ERR!")</f>
        <v>1</v>
      </c>
      <c r="O41" t="s">
        <v>548</v>
      </c>
      <c r="P41">
        <f>FACTDOUBLE(1)</f>
        <v>1</v>
      </c>
      <c r="Q41">
        <v>1</v>
      </c>
      <c r="R41" s="59">
        <f t="shared" si="5"/>
        <v>1</v>
      </c>
    </row>
    <row r="42" spans="1:18">
      <c r="A42">
        <v>35</v>
      </c>
      <c r="B42" t="s">
        <v>303</v>
      </c>
      <c r="C42" t="b">
        <f>FALSE()</f>
        <v>0</v>
      </c>
      <c r="D42" t="b">
        <v>0</v>
      </c>
      <c r="E42" s="59">
        <f t="shared" si="0"/>
        <v>1</v>
      </c>
      <c r="I42">
        <v>271</v>
      </c>
      <c r="J42" t="s">
        <v>433</v>
      </c>
      <c r="K42">
        <f>GAMMALN(1)</f>
        <v>-4.1715964016475482E-11</v>
      </c>
      <c r="L42">
        <v>-4.1715964016475482E-11</v>
      </c>
      <c r="M42" s="59">
        <f t="shared" ref="M42:M48" si="6">IF(IF(AND(ISERROR(K42),ISERROR(L42)),ERROR.TYPE(K42)=ERROR.TYPE(L42),IF(AND(NOT(ISERROR(K42)),NOT(ISERROR(L42))),AND(ISBLANK(K42)=ISBLANK(L42),(K42-L42)/L42&lt;0.0001))),1,"ERR!")</f>
        <v>1</v>
      </c>
      <c r="O42" t="s">
        <v>549</v>
      </c>
      <c r="P42">
        <f>FVSCHEDULE(1,0)</f>
        <v>1</v>
      </c>
      <c r="Q42">
        <v>1</v>
      </c>
      <c r="R42" s="59">
        <f t="shared" si="5"/>
        <v>1</v>
      </c>
    </row>
    <row r="43" spans="1:18">
      <c r="A43">
        <v>36</v>
      </c>
      <c r="B43" t="s">
        <v>304</v>
      </c>
      <c r="C43" t="b">
        <f>AND(1)</f>
        <v>1</v>
      </c>
      <c r="D43" t="b">
        <v>1</v>
      </c>
      <c r="E43" s="59">
        <f t="shared" si="0"/>
        <v>1</v>
      </c>
      <c r="I43">
        <v>272</v>
      </c>
      <c r="J43" t="s">
        <v>434</v>
      </c>
      <c r="K43">
        <f>BETAINV(0.5,1,1)</f>
        <v>0.5</v>
      </c>
      <c r="L43">
        <v>0.5</v>
      </c>
      <c r="M43" s="59">
        <f t="shared" si="6"/>
        <v>1</v>
      </c>
      <c r="O43" t="s">
        <v>550</v>
      </c>
      <c r="P43">
        <f>GCD(1)</f>
        <v>1</v>
      </c>
      <c r="Q43">
        <v>1</v>
      </c>
      <c r="R43" s="59">
        <f t="shared" si="5"/>
        <v>1</v>
      </c>
    </row>
    <row r="44" spans="1:18">
      <c r="A44">
        <v>37</v>
      </c>
      <c r="B44" t="s">
        <v>305</v>
      </c>
      <c r="C44" t="b">
        <f>OR(1)</f>
        <v>1</v>
      </c>
      <c r="D44" t="b">
        <v>1</v>
      </c>
      <c r="E44" s="59">
        <f t="shared" si="0"/>
        <v>1</v>
      </c>
      <c r="I44">
        <v>273</v>
      </c>
      <c r="J44" t="s">
        <v>435</v>
      </c>
      <c r="K44">
        <f>BINOMDIST(1,1,1,1)</f>
        <v>1</v>
      </c>
      <c r="L44">
        <v>1</v>
      </c>
      <c r="M44" s="59">
        <f t="shared" si="6"/>
        <v>1</v>
      </c>
      <c r="O44" t="s">
        <v>551</v>
      </c>
      <c r="P44">
        <f>GESTEP(1)</f>
        <v>1</v>
      </c>
      <c r="Q44">
        <v>1</v>
      </c>
      <c r="R44" s="59">
        <f t="shared" si="5"/>
        <v>1</v>
      </c>
    </row>
    <row r="45" spans="1:18">
      <c r="A45">
        <v>38</v>
      </c>
      <c r="B45" t="s">
        <v>306</v>
      </c>
      <c r="C45" t="b">
        <f>NOT(0)</f>
        <v>1</v>
      </c>
      <c r="D45" t="b">
        <v>1</v>
      </c>
      <c r="E45" s="59">
        <f t="shared" si="0"/>
        <v>1</v>
      </c>
      <c r="I45">
        <v>274</v>
      </c>
      <c r="J45" t="s">
        <v>436</v>
      </c>
      <c r="K45">
        <f>CHIDIST(0,1)</f>
        <v>1</v>
      </c>
      <c r="L45">
        <v>1</v>
      </c>
      <c r="M45" s="59">
        <f t="shared" si="6"/>
        <v>1</v>
      </c>
      <c r="O45" t="s">
        <v>552</v>
      </c>
      <c r="P45" t="str">
        <f>HEX2BIN("1")</f>
        <v>1</v>
      </c>
      <c r="Q45" s="3" t="s">
        <v>408</v>
      </c>
      <c r="R45" s="59">
        <f t="shared" si="5"/>
        <v>1</v>
      </c>
    </row>
    <row r="46" spans="1:18">
      <c r="A46">
        <v>39</v>
      </c>
      <c r="B46" t="s">
        <v>307</v>
      </c>
      <c r="C46">
        <f>MOD(1,2)</f>
        <v>1</v>
      </c>
      <c r="D46">
        <v>1</v>
      </c>
      <c r="E46" s="59">
        <f t="shared" si="0"/>
        <v>1</v>
      </c>
      <c r="I46">
        <v>275</v>
      </c>
      <c r="J46" t="s">
        <v>437</v>
      </c>
      <c r="K46">
        <f>CHIINV(1,1)</f>
        <v>1.5707964124566731E-18</v>
      </c>
      <c r="L46">
        <v>1.5707964124566731E-18</v>
      </c>
      <c r="M46" s="59">
        <f t="shared" si="6"/>
        <v>1</v>
      </c>
      <c r="O46" t="s">
        <v>553</v>
      </c>
      <c r="P46">
        <f>HEX2DEC("1")</f>
        <v>1</v>
      </c>
      <c r="Q46">
        <v>1</v>
      </c>
      <c r="R46" s="59">
        <f t="shared" si="5"/>
        <v>1</v>
      </c>
    </row>
    <row r="47" spans="1:18">
      <c r="A47">
        <v>40</v>
      </c>
      <c r="B47" t="s">
        <v>308</v>
      </c>
      <c r="C47">
        <f>DCOUNT($F$7:$G$8,1,$F$7:$F$8)</f>
        <v>1</v>
      </c>
      <c r="D47">
        <v>1</v>
      </c>
      <c r="E47" s="59">
        <f t="shared" si="0"/>
        <v>1</v>
      </c>
      <c r="I47">
        <v>276</v>
      </c>
      <c r="J47" t="s">
        <v>485</v>
      </c>
      <c r="K47">
        <f>COMBIN(1,1)</f>
        <v>1</v>
      </c>
      <c r="L47">
        <v>1</v>
      </c>
      <c r="M47" s="59">
        <f t="shared" si="6"/>
        <v>1</v>
      </c>
      <c r="O47" t="s">
        <v>554</v>
      </c>
      <c r="P47" t="str">
        <f>HEX2OCT("1")</f>
        <v>1</v>
      </c>
      <c r="Q47" s="3" t="s">
        <v>408</v>
      </c>
      <c r="R47" s="59">
        <f t="shared" si="5"/>
        <v>1</v>
      </c>
    </row>
    <row r="48" spans="1:18">
      <c r="A48">
        <v>41</v>
      </c>
      <c r="B48" t="s">
        <v>309</v>
      </c>
      <c r="C48">
        <f>DSUM($F$7:$G$8,1,$F$7:$F$8)</f>
        <v>1</v>
      </c>
      <c r="D48">
        <v>1</v>
      </c>
      <c r="E48" s="59">
        <f t="shared" si="0"/>
        <v>1</v>
      </c>
      <c r="I48">
        <v>277</v>
      </c>
      <c r="J48" t="s">
        <v>438</v>
      </c>
      <c r="K48">
        <f>CONFIDENCE(0.5,1,1)</f>
        <v>0.67448975019608159</v>
      </c>
      <c r="L48">
        <v>0.67448975019608159</v>
      </c>
      <c r="M48" s="59">
        <f t="shared" si="6"/>
        <v>1</v>
      </c>
      <c r="O48" t="s">
        <v>555</v>
      </c>
      <c r="P48">
        <f>IMABS(1)</f>
        <v>1</v>
      </c>
      <c r="Q48">
        <v>1</v>
      </c>
      <c r="R48" s="59">
        <f t="shared" si="5"/>
        <v>1</v>
      </c>
    </row>
    <row r="49" spans="1:18">
      <c r="A49">
        <v>42</v>
      </c>
      <c r="B49" t="s">
        <v>310</v>
      </c>
      <c r="C49">
        <f>DAVERAGE($F$7:$G$8,1,$F$7:$F$8)</f>
        <v>1</v>
      </c>
      <c r="D49">
        <v>1</v>
      </c>
      <c r="E49" s="59">
        <f t="shared" si="0"/>
        <v>1</v>
      </c>
      <c r="I49">
        <v>278</v>
      </c>
      <c r="J49" t="s">
        <v>486</v>
      </c>
      <c r="K49">
        <f>CRITBINOM(1,0.5,0.5)</f>
        <v>0</v>
      </c>
      <c r="L49">
        <v>0</v>
      </c>
      <c r="M49" s="59">
        <f t="shared" si="4"/>
        <v>1</v>
      </c>
      <c r="O49" t="s">
        <v>556</v>
      </c>
      <c r="P49">
        <f>IMAGINARY(1)</f>
        <v>0</v>
      </c>
      <c r="Q49">
        <v>0</v>
      </c>
      <c r="R49" s="59">
        <f t="shared" si="5"/>
        <v>1</v>
      </c>
    </row>
    <row r="50" spans="1:18">
      <c r="A50">
        <v>43</v>
      </c>
      <c r="B50" t="s">
        <v>311</v>
      </c>
      <c r="C50">
        <f>DMIN($F$7:$G$8,1,$F$7:$F$8)</f>
        <v>1</v>
      </c>
      <c r="D50">
        <v>1</v>
      </c>
      <c r="E50" s="59">
        <f t="shared" si="0"/>
        <v>1</v>
      </c>
      <c r="I50">
        <v>279</v>
      </c>
      <c r="J50" t="s">
        <v>439</v>
      </c>
      <c r="K50">
        <f>EVEN(1)</f>
        <v>2</v>
      </c>
      <c r="L50">
        <v>2</v>
      </c>
      <c r="M50" s="59">
        <f t="shared" si="4"/>
        <v>1</v>
      </c>
      <c r="O50" t="s">
        <v>557</v>
      </c>
      <c r="P50">
        <f>IMARGUMENT(1)</f>
        <v>0</v>
      </c>
      <c r="Q50">
        <v>0</v>
      </c>
      <c r="R50" s="59">
        <f t="shared" si="5"/>
        <v>1</v>
      </c>
    </row>
    <row r="51" spans="1:18">
      <c r="A51">
        <v>44</v>
      </c>
      <c r="B51" t="s">
        <v>312</v>
      </c>
      <c r="C51">
        <f>DMAX($F$7:$G$8,1,$F$7:$F$8)</f>
        <v>1</v>
      </c>
      <c r="D51">
        <v>1</v>
      </c>
      <c r="E51" s="59">
        <f t="shared" si="0"/>
        <v>1</v>
      </c>
      <c r="I51">
        <v>280</v>
      </c>
      <c r="J51" t="s">
        <v>487</v>
      </c>
      <c r="K51">
        <f>EXPONDIST(0,1,1)</f>
        <v>0</v>
      </c>
      <c r="L51">
        <v>0</v>
      </c>
      <c r="M51" s="59">
        <f t="shared" si="4"/>
        <v>1</v>
      </c>
      <c r="O51" t="s">
        <v>558</v>
      </c>
      <c r="P51" t="str">
        <f>IMCONJUGATE(1)</f>
        <v>1</v>
      </c>
      <c r="Q51" s="3" t="s">
        <v>408</v>
      </c>
      <c r="R51" s="59">
        <f t="shared" si="5"/>
        <v>1</v>
      </c>
    </row>
    <row r="52" spans="1:18">
      <c r="A52">
        <v>45</v>
      </c>
      <c r="B52" t="s">
        <v>313</v>
      </c>
      <c r="C52">
        <f>DSTDEV($F$7:$G$9,1,$F$7:$F$9)</f>
        <v>0</v>
      </c>
      <c r="D52">
        <v>0</v>
      </c>
      <c r="E52" s="59">
        <f t="shared" si="0"/>
        <v>1</v>
      </c>
      <c r="I52">
        <v>281</v>
      </c>
      <c r="J52" t="s">
        <v>440</v>
      </c>
      <c r="K52">
        <f>FDIST(0,1,1)</f>
        <v>1</v>
      </c>
      <c r="L52">
        <v>1</v>
      </c>
      <c r="M52" s="59">
        <f t="shared" si="4"/>
        <v>1</v>
      </c>
      <c r="O52" t="s">
        <v>559</v>
      </c>
      <c r="P52" t="str">
        <f>IMCOS(0)</f>
        <v>1</v>
      </c>
      <c r="Q52" s="3" t="s">
        <v>408</v>
      </c>
      <c r="R52" s="59">
        <f t="shared" si="5"/>
        <v>1</v>
      </c>
    </row>
    <row r="53" spans="1:18">
      <c r="A53">
        <v>46</v>
      </c>
      <c r="B53" t="s">
        <v>314</v>
      </c>
      <c r="C53">
        <f>VAR(1,1)</f>
        <v>0</v>
      </c>
      <c r="D53">
        <v>0</v>
      </c>
      <c r="E53" s="59">
        <f t="shared" si="0"/>
        <v>1</v>
      </c>
      <c r="I53">
        <v>282</v>
      </c>
      <c r="J53" t="s">
        <v>441</v>
      </c>
      <c r="K53">
        <f>FINV(1,1,1)</f>
        <v>0</v>
      </c>
      <c r="L53">
        <v>0</v>
      </c>
      <c r="M53" s="59">
        <f t="shared" si="4"/>
        <v>1</v>
      </c>
      <c r="O53" t="s">
        <v>560</v>
      </c>
      <c r="P53" t="str">
        <f>IMDIV(1,1)</f>
        <v>1</v>
      </c>
      <c r="Q53" s="3" t="s">
        <v>408</v>
      </c>
      <c r="R53" s="59">
        <f t="shared" si="5"/>
        <v>1</v>
      </c>
    </row>
    <row r="54" spans="1:18">
      <c r="A54">
        <v>47</v>
      </c>
      <c r="B54" t="s">
        <v>315</v>
      </c>
      <c r="C54">
        <f>DVAR($F$7:$G$9,1,$F$7:$F$9)</f>
        <v>0</v>
      </c>
      <c r="D54">
        <v>0</v>
      </c>
      <c r="E54" s="59">
        <f t="shared" si="0"/>
        <v>1</v>
      </c>
      <c r="I54">
        <v>283</v>
      </c>
      <c r="J54" t="s">
        <v>442</v>
      </c>
      <c r="K54">
        <f>FISHER(0)</f>
        <v>0</v>
      </c>
      <c r="L54">
        <v>0</v>
      </c>
      <c r="M54" s="59">
        <f t="shared" si="4"/>
        <v>1</v>
      </c>
      <c r="O54" t="s">
        <v>561</v>
      </c>
      <c r="P54" t="str">
        <f>IMEXP(0)</f>
        <v>1</v>
      </c>
      <c r="Q54" s="3" t="s">
        <v>408</v>
      </c>
      <c r="R54" s="59">
        <f t="shared" si="5"/>
        <v>1</v>
      </c>
    </row>
    <row r="55" spans="1:18">
      <c r="A55">
        <v>48</v>
      </c>
      <c r="B55" t="s">
        <v>316</v>
      </c>
      <c r="C55" t="str">
        <f>TEXT(1,"0")</f>
        <v>1</v>
      </c>
      <c r="D55" s="3" t="s">
        <v>408</v>
      </c>
      <c r="E55" s="59">
        <f t="shared" si="0"/>
        <v>1</v>
      </c>
      <c r="I55">
        <v>284</v>
      </c>
      <c r="J55" t="s">
        <v>443</v>
      </c>
      <c r="K55">
        <f>FISHERINV(0)</f>
        <v>0</v>
      </c>
      <c r="L55">
        <v>0</v>
      </c>
      <c r="M55" s="59">
        <f t="shared" si="4"/>
        <v>1</v>
      </c>
      <c r="O55" t="s">
        <v>562</v>
      </c>
      <c r="P55" t="str">
        <f>IMLN(1)</f>
        <v>0</v>
      </c>
      <c r="Q55" s="3" t="s">
        <v>607</v>
      </c>
      <c r="R55" s="59">
        <f t="shared" si="5"/>
        <v>1</v>
      </c>
    </row>
    <row r="56" spans="1:18">
      <c r="A56">
        <v>49</v>
      </c>
      <c r="B56" t="s">
        <v>317</v>
      </c>
      <c r="C56">
        <f>LINEST($F$7:$F$8)</f>
        <v>0</v>
      </c>
      <c r="D56">
        <v>0</v>
      </c>
      <c r="E56" s="59">
        <f t="shared" si="0"/>
        <v>1</v>
      </c>
      <c r="I56">
        <v>285</v>
      </c>
      <c r="J56" t="s">
        <v>444</v>
      </c>
      <c r="K56">
        <f>FLOOR(1,1)</f>
        <v>1</v>
      </c>
      <c r="L56">
        <v>1</v>
      </c>
      <c r="M56" s="59">
        <f t="shared" si="4"/>
        <v>1</v>
      </c>
      <c r="O56" t="s">
        <v>563</v>
      </c>
      <c r="P56" t="str">
        <f>IMLOG10(10)</f>
        <v>1</v>
      </c>
      <c r="Q56" s="3" t="s">
        <v>408</v>
      </c>
      <c r="R56" s="59">
        <f t="shared" si="5"/>
        <v>1</v>
      </c>
    </row>
    <row r="57" spans="1:18">
      <c r="A57">
        <v>50</v>
      </c>
      <c r="B57" t="s">
        <v>318</v>
      </c>
      <c r="C57">
        <f>TREND($F$7:$F$8)</f>
        <v>1</v>
      </c>
      <c r="D57">
        <v>1</v>
      </c>
      <c r="E57" s="59">
        <f t="shared" si="0"/>
        <v>1</v>
      </c>
      <c r="I57">
        <v>286</v>
      </c>
      <c r="J57" t="s">
        <v>445</v>
      </c>
      <c r="K57">
        <f>GAMMADIST(0,1,1,1)</f>
        <v>0</v>
      </c>
      <c r="L57">
        <v>0</v>
      </c>
      <c r="M57" s="59">
        <f t="shared" si="4"/>
        <v>1</v>
      </c>
      <c r="O57" t="s">
        <v>564</v>
      </c>
      <c r="P57" t="str">
        <f>IMLOG2(1)</f>
        <v>0</v>
      </c>
      <c r="Q57" s="3" t="s">
        <v>607</v>
      </c>
      <c r="R57" s="59">
        <f t="shared" si="5"/>
        <v>1</v>
      </c>
    </row>
    <row r="58" spans="1:18">
      <c r="A58">
        <v>51</v>
      </c>
      <c r="B58" t="s">
        <v>319</v>
      </c>
      <c r="C58">
        <f>LOGEST($F$7:$F$8)</f>
        <v>1</v>
      </c>
      <c r="D58">
        <v>1</v>
      </c>
      <c r="E58" s="59">
        <f t="shared" si="0"/>
        <v>1</v>
      </c>
      <c r="I58">
        <v>287</v>
      </c>
      <c r="J58" t="s">
        <v>446</v>
      </c>
      <c r="K58">
        <f>GAMMAINV(0,1,1)</f>
        <v>0</v>
      </c>
      <c r="L58">
        <v>0</v>
      </c>
      <c r="M58" s="59">
        <f t="shared" si="4"/>
        <v>1</v>
      </c>
      <c r="O58" t="s">
        <v>565</v>
      </c>
      <c r="P58" t="str">
        <f>IMPOWER(1,1)</f>
        <v>1</v>
      </c>
      <c r="Q58" s="3" t="s">
        <v>408</v>
      </c>
      <c r="R58" s="59">
        <f t="shared" si="5"/>
        <v>1</v>
      </c>
    </row>
    <row r="59" spans="1:18">
      <c r="A59">
        <v>52</v>
      </c>
      <c r="B59" t="s">
        <v>320</v>
      </c>
      <c r="C59">
        <f>GROWTH($F$7:$F$8)</f>
        <v>1</v>
      </c>
      <c r="D59">
        <v>1</v>
      </c>
      <c r="E59" s="59">
        <f t="shared" si="0"/>
        <v>1</v>
      </c>
      <c r="I59">
        <v>288</v>
      </c>
      <c r="J59" t="s">
        <v>488</v>
      </c>
      <c r="K59">
        <f>CEILING(1,1)</f>
        <v>1</v>
      </c>
      <c r="L59">
        <v>1</v>
      </c>
      <c r="M59" s="59">
        <f t="shared" si="4"/>
        <v>1</v>
      </c>
      <c r="O59" t="s">
        <v>566</v>
      </c>
      <c r="P59" t="str">
        <f>IMPRODUCT(1)</f>
        <v>1</v>
      </c>
      <c r="Q59" s="3" t="s">
        <v>408</v>
      </c>
      <c r="R59" s="59">
        <f t="shared" si="5"/>
        <v>1</v>
      </c>
    </row>
    <row r="60" spans="1:18">
      <c r="A60">
        <v>56</v>
      </c>
      <c r="B60" t="s">
        <v>321</v>
      </c>
      <c r="C60" s="14">
        <f>PV(1,1,2)</f>
        <v>-1</v>
      </c>
      <c r="D60">
        <v>-1</v>
      </c>
      <c r="E60" s="59">
        <f t="shared" si="0"/>
        <v>1</v>
      </c>
      <c r="I60">
        <v>289</v>
      </c>
      <c r="J60" t="s">
        <v>430</v>
      </c>
      <c r="K60">
        <f>HYPGEOMDIST(1,1,1,1)</f>
        <v>1</v>
      </c>
      <c r="L60">
        <v>1</v>
      </c>
      <c r="M60" s="59">
        <f t="shared" si="4"/>
        <v>1</v>
      </c>
      <c r="O60" t="s">
        <v>567</v>
      </c>
      <c r="P60">
        <f>IMREAL(1)</f>
        <v>1</v>
      </c>
      <c r="Q60">
        <v>1</v>
      </c>
      <c r="R60" s="59">
        <f t="shared" si="5"/>
        <v>1</v>
      </c>
    </row>
    <row r="61" spans="1:18">
      <c r="A61">
        <v>57</v>
      </c>
      <c r="B61" t="s">
        <v>322</v>
      </c>
      <c r="C61" s="14">
        <f>FV(1,1,1)</f>
        <v>-1</v>
      </c>
      <c r="D61">
        <v>-1</v>
      </c>
      <c r="E61" s="59">
        <f t="shared" si="0"/>
        <v>1</v>
      </c>
      <c r="I61">
        <v>290</v>
      </c>
      <c r="J61" t="s">
        <v>431</v>
      </c>
      <c r="K61">
        <f>LOGNORMDIST(1,0,1)</f>
        <v>0.5</v>
      </c>
      <c r="L61">
        <v>0.5</v>
      </c>
      <c r="M61" s="59">
        <f t="shared" ref="M61:M67" si="7">IF(IF(AND(ISERROR(K61),ISERROR(L61)),ERROR.TYPE(K61)=ERROR.TYPE(L61),IF(AND(NOT(ISERROR(K61)),NOT(ISERROR(L61))),AND(ISBLANK(K61)=ISBLANK(L61),(K61-L61)/L61&lt;0.0001))),1,"ERR!")</f>
        <v>1</v>
      </c>
      <c r="O61" t="s">
        <v>568</v>
      </c>
      <c r="P61" t="str">
        <f>IMSIN(0)</f>
        <v>0</v>
      </c>
      <c r="Q61" s="3" t="s">
        <v>607</v>
      </c>
      <c r="R61" s="59">
        <f t="shared" si="5"/>
        <v>1</v>
      </c>
    </row>
    <row r="62" spans="1:18">
      <c r="A62">
        <v>58</v>
      </c>
      <c r="B62" t="s">
        <v>323</v>
      </c>
      <c r="C62">
        <f>NPER(1,1,1)</f>
        <v>-1</v>
      </c>
      <c r="D62">
        <v>-1</v>
      </c>
      <c r="E62" s="59">
        <f t="shared" si="0"/>
        <v>1</v>
      </c>
      <c r="I62">
        <v>291</v>
      </c>
      <c r="J62" t="s">
        <v>447</v>
      </c>
      <c r="K62">
        <f>LOGINV(0.5,0,1)</f>
        <v>0.99999999999999989</v>
      </c>
      <c r="L62">
        <v>1</v>
      </c>
      <c r="M62" s="59">
        <f t="shared" si="7"/>
        <v>1</v>
      </c>
      <c r="O62" t="s">
        <v>569</v>
      </c>
      <c r="P62" t="str">
        <f>IMSQRT(1)</f>
        <v>1</v>
      </c>
      <c r="Q62" s="3" t="s">
        <v>408</v>
      </c>
      <c r="R62" s="59">
        <f t="shared" si="5"/>
        <v>1</v>
      </c>
    </row>
    <row r="63" spans="1:18">
      <c r="A63">
        <v>59</v>
      </c>
      <c r="B63" t="s">
        <v>324</v>
      </c>
      <c r="C63" s="14">
        <f>PMT(0,1,1)</f>
        <v>-1</v>
      </c>
      <c r="D63">
        <v>-1</v>
      </c>
      <c r="E63" s="59">
        <f t="shared" si="0"/>
        <v>1</v>
      </c>
      <c r="I63">
        <v>292</v>
      </c>
      <c r="J63" t="s">
        <v>489</v>
      </c>
      <c r="K63">
        <f>NEGBINOMDIST(0,1,0.5)</f>
        <v>0.5</v>
      </c>
      <c r="L63">
        <v>0.5</v>
      </c>
      <c r="M63" s="59">
        <f t="shared" si="7"/>
        <v>1</v>
      </c>
      <c r="O63" t="s">
        <v>570</v>
      </c>
      <c r="P63" t="str">
        <f>IMSUB(1,0)</f>
        <v>1</v>
      </c>
      <c r="Q63" s="3" t="s">
        <v>408</v>
      </c>
      <c r="R63" s="59">
        <f t="shared" si="5"/>
        <v>1</v>
      </c>
    </row>
    <row r="64" spans="1:18">
      <c r="A64">
        <v>60</v>
      </c>
      <c r="B64" t="s">
        <v>325</v>
      </c>
      <c r="C64" s="53">
        <f>RATE(1,-2,1)</f>
        <v>0.99999999999999989</v>
      </c>
      <c r="D64" s="53">
        <v>1</v>
      </c>
      <c r="E64" s="59">
        <f t="shared" si="0"/>
        <v>1</v>
      </c>
      <c r="I64">
        <v>293</v>
      </c>
      <c r="J64" t="s">
        <v>448</v>
      </c>
      <c r="K64">
        <f>NORMDIST(1,1,1,1)</f>
        <v>0.5</v>
      </c>
      <c r="L64">
        <v>0.5</v>
      </c>
      <c r="M64" s="59">
        <f t="shared" si="7"/>
        <v>1</v>
      </c>
      <c r="O64" t="s">
        <v>571</v>
      </c>
      <c r="P64" t="str">
        <f>IMSUM(1)</f>
        <v>1</v>
      </c>
      <c r="Q64" s="3" t="s">
        <v>408</v>
      </c>
      <c r="R64" s="59">
        <f t="shared" si="5"/>
        <v>1</v>
      </c>
    </row>
    <row r="65" spans="1:18">
      <c r="A65">
        <v>61</v>
      </c>
      <c r="B65" t="s">
        <v>326</v>
      </c>
      <c r="C65" s="53">
        <f>MIRR($G$8:$G$9,1,0)</f>
        <v>1</v>
      </c>
      <c r="D65" s="53">
        <v>1</v>
      </c>
      <c r="E65" s="59">
        <f t="shared" si="0"/>
        <v>1</v>
      </c>
      <c r="I65">
        <v>294</v>
      </c>
      <c r="J65" t="s">
        <v>490</v>
      </c>
      <c r="K65">
        <f>NORMSDIST(0)</f>
        <v>0.5</v>
      </c>
      <c r="L65">
        <v>0.5</v>
      </c>
      <c r="M65" s="59">
        <f t="shared" si="7"/>
        <v>1</v>
      </c>
      <c r="O65" t="s">
        <v>572</v>
      </c>
      <c r="P65">
        <f>INTRATE(1,2,1,1)</f>
        <v>0</v>
      </c>
      <c r="Q65">
        <v>0</v>
      </c>
      <c r="R65" s="59">
        <f t="shared" si="5"/>
        <v>1</v>
      </c>
    </row>
    <row r="66" spans="1:18">
      <c r="A66">
        <v>62</v>
      </c>
      <c r="B66" t="s">
        <v>327</v>
      </c>
      <c r="C66" s="53">
        <f>IRR($G$8:$G$9)</f>
        <v>1.0815945991928727E-13</v>
      </c>
      <c r="D66" s="53">
        <v>1.0815945991928727E-13</v>
      </c>
      <c r="E66" s="59">
        <f>IF(IF(AND(ISERROR(C66),ISERROR(D66)),ERROR.TYPE(C66)=ERROR.TYPE(D66),IF(AND(NOT(ISERROR(C66)),NOT(ISERROR(D66))),AND(ISBLANK(C66)=ISBLANK(D66),(C66-D66)/D66&lt;0.0001))),1,"ERR!")</f>
        <v>1</v>
      </c>
      <c r="I66">
        <v>295</v>
      </c>
      <c r="J66" t="s">
        <v>449</v>
      </c>
      <c r="K66">
        <f>NORMINV(0.5,1,1)</f>
        <v>0.99999999999999989</v>
      </c>
      <c r="L66">
        <v>1</v>
      </c>
      <c r="M66" s="59">
        <f t="shared" si="7"/>
        <v>1</v>
      </c>
      <c r="O66" t="s">
        <v>573</v>
      </c>
      <c r="P66" t="b">
        <f>ISEVEN(0)</f>
        <v>1</v>
      </c>
      <c r="Q66" t="b">
        <v>1</v>
      </c>
      <c r="R66" s="59">
        <f t="shared" si="5"/>
        <v>1</v>
      </c>
    </row>
    <row r="67" spans="1:18">
      <c r="A67">
        <v>63</v>
      </c>
      <c r="B67" t="s">
        <v>328</v>
      </c>
      <c r="C67">
        <f ca="1">RAND()</f>
        <v>4.0483867364872417E-2</v>
      </c>
      <c r="E67" s="59">
        <f ca="1">IF(IF(NOT(ISERROR(C67)),AND(NOT(ISBLANK(C67)),ISNUMBER(C67))),1,"ERR!")</f>
        <v>1</v>
      </c>
      <c r="I67">
        <v>296</v>
      </c>
      <c r="J67" t="s">
        <v>491</v>
      </c>
      <c r="K67">
        <f>NORMSINV(0.5)</f>
        <v>-1.392137635291833E-16</v>
      </c>
      <c r="L67">
        <v>-1.392137635291833E-16</v>
      </c>
      <c r="M67" s="59">
        <f t="shared" si="7"/>
        <v>1</v>
      </c>
      <c r="O67" t="s">
        <v>574</v>
      </c>
      <c r="P67" t="b">
        <f>ISODD(1)</f>
        <v>1</v>
      </c>
      <c r="Q67" t="b">
        <v>1</v>
      </c>
      <c r="R67" s="59">
        <f t="shared" si="5"/>
        <v>1</v>
      </c>
    </row>
    <row r="68" spans="1:18">
      <c r="A68">
        <v>64</v>
      </c>
      <c r="B68" t="s">
        <v>329</v>
      </c>
      <c r="C68">
        <f>MATCH(1,$F$7:$G$7)</f>
        <v>1</v>
      </c>
      <c r="D68">
        <v>1</v>
      </c>
      <c r="E68" s="59">
        <f t="shared" ref="E68:E77" si="8">IF(IF(AND(ISERROR(C68),ISERROR(D68)),ERROR.TYPE(C68)=ERROR.TYPE(D68),IF(AND(NOT(ISERROR(C68)),NOT(ISERROR(D68))),AND(ISBLANK(C68)=ISBLANK(D68),C68=D68))),1,"ERR!")</f>
        <v>1</v>
      </c>
      <c r="I68">
        <v>297</v>
      </c>
      <c r="J68" t="s">
        <v>492</v>
      </c>
      <c r="K68">
        <f>STANDARDIZE(1,1,1)</f>
        <v>0</v>
      </c>
      <c r="L68">
        <v>0</v>
      </c>
      <c r="M68" s="59">
        <f t="shared" ref="M68:M99" si="9">IF(IF(AND(ISERROR(K68),ISERROR(L68)),ERROR.TYPE(K68)=ERROR.TYPE(L68),IF(AND(NOT(ISERROR(K68)),NOT(ISERROR(L68))),AND(ISBLANK(K68)=ISBLANK(L68),K68=L68))),1,"ERR!")</f>
        <v>1</v>
      </c>
      <c r="O68" t="s">
        <v>575</v>
      </c>
      <c r="P68">
        <f>LCM(1)</f>
        <v>1</v>
      </c>
      <c r="Q68">
        <v>1</v>
      </c>
      <c r="R68" s="59">
        <f t="shared" si="5"/>
        <v>1</v>
      </c>
    </row>
    <row r="69" spans="1:18">
      <c r="A69">
        <v>65</v>
      </c>
      <c r="B69" t="s">
        <v>330</v>
      </c>
      <c r="C69" s="54">
        <f>DATE(1977,4,24)</f>
        <v>28239</v>
      </c>
      <c r="D69" s="54">
        <v>28239</v>
      </c>
      <c r="E69" s="59">
        <f t="shared" si="8"/>
        <v>1</v>
      </c>
      <c r="I69">
        <v>298</v>
      </c>
      <c r="J69" t="s">
        <v>450</v>
      </c>
      <c r="K69">
        <f>ODD(0)</f>
        <v>1</v>
      </c>
      <c r="L69">
        <v>1</v>
      </c>
      <c r="M69" s="59">
        <f t="shared" si="9"/>
        <v>1</v>
      </c>
      <c r="O69" t="s">
        <v>576</v>
      </c>
      <c r="P69">
        <f>MDURATION(1000,1365,1,0,1)</f>
        <v>1</v>
      </c>
      <c r="Q69">
        <v>1</v>
      </c>
      <c r="R69" s="59">
        <f t="shared" si="5"/>
        <v>1</v>
      </c>
    </row>
    <row r="70" spans="1:18">
      <c r="A70">
        <v>66</v>
      </c>
      <c r="B70" t="s">
        <v>331</v>
      </c>
      <c r="C70" s="55">
        <f>TIME(1,30,0)</f>
        <v>6.25E-2</v>
      </c>
      <c r="D70" s="55">
        <v>6.25E-2</v>
      </c>
      <c r="E70" s="59">
        <f t="shared" si="8"/>
        <v>1</v>
      </c>
      <c r="I70">
        <v>299</v>
      </c>
      <c r="J70" t="s">
        <v>493</v>
      </c>
      <c r="K70">
        <f>PERMUT(1,1)</f>
        <v>1</v>
      </c>
      <c r="L70">
        <v>1</v>
      </c>
      <c r="M70" s="59">
        <f t="shared" si="9"/>
        <v>1</v>
      </c>
      <c r="O70" t="s">
        <v>577</v>
      </c>
      <c r="P70">
        <f>MROUND(1,1)</f>
        <v>1</v>
      </c>
      <c r="Q70">
        <v>1</v>
      </c>
      <c r="R70" s="59">
        <f t="shared" si="5"/>
        <v>1</v>
      </c>
    </row>
    <row r="71" spans="1:18">
      <c r="A71">
        <v>67</v>
      </c>
      <c r="B71" t="s">
        <v>332</v>
      </c>
      <c r="C71">
        <f>DAY($D$69)</f>
        <v>24</v>
      </c>
      <c r="D71">
        <v>24</v>
      </c>
      <c r="E71" s="59">
        <f t="shared" si="8"/>
        <v>1</v>
      </c>
      <c r="I71">
        <v>300</v>
      </c>
      <c r="J71" t="s">
        <v>451</v>
      </c>
      <c r="K71">
        <f>POISSON(0,0,1)</f>
        <v>1</v>
      </c>
      <c r="L71">
        <v>1</v>
      </c>
      <c r="M71" s="59">
        <f t="shared" si="9"/>
        <v>1</v>
      </c>
      <c r="O71" t="s">
        <v>578</v>
      </c>
      <c r="P71">
        <f>MULTINOMIAL(1)</f>
        <v>1</v>
      </c>
      <c r="Q71">
        <v>1</v>
      </c>
      <c r="R71" s="59">
        <f t="shared" ref="R71:R99" si="10">IF(IF(AND(ISERROR(P71),ISERROR(Q71)),ERROR.TYPE(P71)=ERROR.TYPE(Q71),IF(AND(NOT(ISERROR(P71)),NOT(ISERROR(Q71))),AND(ISBLANK(P71)=ISBLANK(Q71),P71=Q71))),1,"ERR!")</f>
        <v>1</v>
      </c>
    </row>
    <row r="72" spans="1:18">
      <c r="A72">
        <v>68</v>
      </c>
      <c r="B72" t="s">
        <v>333</v>
      </c>
      <c r="C72">
        <f>MONTH($D$69)</f>
        <v>4</v>
      </c>
      <c r="D72">
        <v>4</v>
      </c>
      <c r="E72" s="59">
        <f t="shared" si="8"/>
        <v>1</v>
      </c>
      <c r="I72">
        <v>301</v>
      </c>
      <c r="J72" t="s">
        <v>452</v>
      </c>
      <c r="K72">
        <f>TDIST(0,1,1)</f>
        <v>0.5</v>
      </c>
      <c r="L72">
        <v>0.5</v>
      </c>
      <c r="M72" s="59">
        <f t="shared" si="9"/>
        <v>1</v>
      </c>
      <c r="O72" t="s">
        <v>579</v>
      </c>
      <c r="P72">
        <f>NETWORKDAYS(1,2)</f>
        <v>1</v>
      </c>
      <c r="Q72">
        <v>1</v>
      </c>
      <c r="R72" s="59">
        <f t="shared" si="10"/>
        <v>1</v>
      </c>
    </row>
    <row r="73" spans="1:18">
      <c r="A73">
        <v>69</v>
      </c>
      <c r="B73" t="s">
        <v>334</v>
      </c>
      <c r="C73">
        <f>YEAR($D$69)</f>
        <v>1977</v>
      </c>
      <c r="D73">
        <v>1977</v>
      </c>
      <c r="E73" s="59">
        <f t="shared" si="8"/>
        <v>1</v>
      </c>
      <c r="I73">
        <v>302</v>
      </c>
      <c r="J73" t="s">
        <v>453</v>
      </c>
      <c r="K73">
        <f>WEIBULL(0,1,1,1)</f>
        <v>0</v>
      </c>
      <c r="L73">
        <v>0</v>
      </c>
      <c r="M73" s="59">
        <f t="shared" si="9"/>
        <v>1</v>
      </c>
      <c r="O73" t="s">
        <v>580</v>
      </c>
      <c r="P73">
        <f>NOMINAL(1,1)</f>
        <v>1</v>
      </c>
      <c r="Q73">
        <v>1</v>
      </c>
      <c r="R73" s="59">
        <f t="shared" si="10"/>
        <v>1</v>
      </c>
    </row>
    <row r="74" spans="1:18">
      <c r="A74">
        <v>70</v>
      </c>
      <c r="B74" t="s">
        <v>335</v>
      </c>
      <c r="C74">
        <f>WEEKDAY($D$69)</f>
        <v>1</v>
      </c>
      <c r="D74">
        <v>1</v>
      </c>
      <c r="E74" s="59">
        <f t="shared" si="8"/>
        <v>1</v>
      </c>
      <c r="I74">
        <v>303</v>
      </c>
      <c r="J74" t="s">
        <v>454</v>
      </c>
      <c r="K74">
        <f>SUMXMY2(1,1)</f>
        <v>0</v>
      </c>
      <c r="L74">
        <v>0</v>
      </c>
      <c r="M74" s="59">
        <f t="shared" si="9"/>
        <v>1</v>
      </c>
      <c r="O74" t="s">
        <v>581</v>
      </c>
      <c r="P74" t="str">
        <f>OCT2BIN("1")</f>
        <v>1</v>
      </c>
      <c r="Q74" s="3" t="s">
        <v>408</v>
      </c>
      <c r="R74" s="59">
        <f t="shared" si="10"/>
        <v>1</v>
      </c>
    </row>
    <row r="75" spans="1:18">
      <c r="A75">
        <v>71</v>
      </c>
      <c r="B75" t="s">
        <v>336</v>
      </c>
      <c r="C75">
        <f>HOUR($D$70)</f>
        <v>1</v>
      </c>
      <c r="D75">
        <v>1</v>
      </c>
      <c r="E75" s="59">
        <f t="shared" si="8"/>
        <v>1</v>
      </c>
      <c r="I75">
        <v>304</v>
      </c>
      <c r="J75" t="s">
        <v>455</v>
      </c>
      <c r="K75">
        <f>SUMX2MY2(1,1)</f>
        <v>0</v>
      </c>
      <c r="L75">
        <v>0</v>
      </c>
      <c r="M75" s="59">
        <f t="shared" si="9"/>
        <v>1</v>
      </c>
      <c r="O75" t="s">
        <v>582</v>
      </c>
      <c r="P75">
        <f>OCT2DEC("1")</f>
        <v>1</v>
      </c>
      <c r="Q75">
        <v>1</v>
      </c>
      <c r="R75" s="59">
        <f t="shared" si="10"/>
        <v>1</v>
      </c>
    </row>
    <row r="76" spans="1:18">
      <c r="A76">
        <v>72</v>
      </c>
      <c r="B76" t="s">
        <v>337</v>
      </c>
      <c r="C76">
        <f>MINUTE($D$70)</f>
        <v>30</v>
      </c>
      <c r="D76">
        <v>30</v>
      </c>
      <c r="E76" s="59">
        <f t="shared" si="8"/>
        <v>1</v>
      </c>
      <c r="I76">
        <v>305</v>
      </c>
      <c r="J76" t="s">
        <v>456</v>
      </c>
      <c r="K76">
        <f>SUMX2PY2(1,1)</f>
        <v>2</v>
      </c>
      <c r="L76">
        <v>2</v>
      </c>
      <c r="M76" s="59">
        <f t="shared" si="9"/>
        <v>1</v>
      </c>
      <c r="O76" t="s">
        <v>583</v>
      </c>
      <c r="P76" t="str">
        <f>OCT2HEX("1")</f>
        <v>1</v>
      </c>
      <c r="Q76" s="3" t="s">
        <v>408</v>
      </c>
      <c r="R76" s="59">
        <f t="shared" si="10"/>
        <v>1</v>
      </c>
    </row>
    <row r="77" spans="1:18">
      <c r="A77">
        <v>73</v>
      </c>
      <c r="B77" t="s">
        <v>338</v>
      </c>
      <c r="C77">
        <f>SECOND($D$70)</f>
        <v>0</v>
      </c>
      <c r="D77">
        <v>0</v>
      </c>
      <c r="E77" s="59">
        <f t="shared" si="8"/>
        <v>1</v>
      </c>
      <c r="I77">
        <v>306</v>
      </c>
      <c r="J77" t="s">
        <v>457</v>
      </c>
      <c r="K77">
        <f>CHITEST($F$7:$F$8,$F$7:$F$8)</f>
        <v>1</v>
      </c>
      <c r="L77">
        <v>1</v>
      </c>
      <c r="M77" s="59">
        <f t="shared" si="9"/>
        <v>1</v>
      </c>
      <c r="O77" t="s">
        <v>584</v>
      </c>
      <c r="P77">
        <f>ODDFPRICE(39760,44256,39736,39873,0.05,0.05,100,1)</f>
        <v>100.02093538775439</v>
      </c>
      <c r="Q77">
        <v>100.02093538775439</v>
      </c>
      <c r="R77" s="59">
        <f t="shared" si="10"/>
        <v>1</v>
      </c>
    </row>
    <row r="78" spans="1:18">
      <c r="A78">
        <v>74</v>
      </c>
      <c r="B78" t="s">
        <v>339</v>
      </c>
      <c r="C78" s="55">
        <f ca="1">NOW()</f>
        <v>39779.490936574075</v>
      </c>
      <c r="E78" s="59">
        <f ca="1">IF(IF(NOT(ISERROR(C78)),AND(NOT(ISBLANK(C78)),ISNUMBER(C78))),1,"ERR!")</f>
        <v>1</v>
      </c>
      <c r="I78">
        <v>307</v>
      </c>
      <c r="J78" t="s">
        <v>458</v>
      </c>
      <c r="K78">
        <f>CORREL($F$7:$G$7,$F$7:$G$7)</f>
        <v>1</v>
      </c>
      <c r="L78">
        <v>1</v>
      </c>
      <c r="M78" s="59">
        <f t="shared" si="9"/>
        <v>1</v>
      </c>
      <c r="O78" t="s">
        <v>585</v>
      </c>
      <c r="P78">
        <f>ODDFYIELD(39760,44256,39736,39873,0.05,0.05,100,1)</f>
        <v>188.23040693136065</v>
      </c>
      <c r="Q78">
        <v>188.23040693136065</v>
      </c>
      <c r="R78" s="59">
        <f t="shared" si="10"/>
        <v>1</v>
      </c>
    </row>
    <row r="79" spans="1:18">
      <c r="A79">
        <v>75</v>
      </c>
      <c r="B79" t="s">
        <v>340</v>
      </c>
      <c r="C79">
        <f>AREAS(A1)</f>
        <v>1</v>
      </c>
      <c r="D79">
        <v>1</v>
      </c>
      <c r="E79" s="59">
        <f t="shared" ref="E79:E136" si="11">IF(IF(AND(ISERROR(C79),ISERROR(D79)),ERROR.TYPE(C79)=ERROR.TYPE(D79),IF(AND(NOT(ISERROR(C79)),NOT(ISERROR(D79))),AND(ISBLANK(C79)=ISBLANK(D79),C79=D79))),1,"ERR!")</f>
        <v>1</v>
      </c>
      <c r="I79">
        <v>308</v>
      </c>
      <c r="J79" t="s">
        <v>459</v>
      </c>
      <c r="K79">
        <f>COVAR($F$7:$F$8,$F$7:$F$8)</f>
        <v>0</v>
      </c>
      <c r="L79">
        <v>0</v>
      </c>
      <c r="M79" s="59">
        <f t="shared" si="9"/>
        <v>1</v>
      </c>
      <c r="O79" t="s">
        <v>586</v>
      </c>
      <c r="P79">
        <f>ODDLPRICE(39760,44256,39736,0.05,0.05,1,1)</f>
        <v>38.604306952443729</v>
      </c>
      <c r="Q79">
        <v>38.604306952443729</v>
      </c>
      <c r="R79" s="59">
        <f t="shared" si="10"/>
        <v>1</v>
      </c>
    </row>
    <row r="80" spans="1:18">
      <c r="A80">
        <v>76</v>
      </c>
      <c r="B80" t="s">
        <v>341</v>
      </c>
      <c r="C80">
        <f>ROWS(A1)</f>
        <v>1</v>
      </c>
      <c r="D80">
        <v>1</v>
      </c>
      <c r="E80" s="59">
        <f t="shared" si="11"/>
        <v>1</v>
      </c>
      <c r="I80">
        <v>309</v>
      </c>
      <c r="J80" t="s">
        <v>460</v>
      </c>
      <c r="K80">
        <f>FORECAST(1,$F$7:$G$7,$F$7:$G$7)</f>
        <v>1</v>
      </c>
      <c r="L80">
        <v>1</v>
      </c>
      <c r="M80" s="59">
        <f>IF(IF(AND(ISERROR(K80),ISERROR(L80)),ERROR.TYPE(K80)=ERROR.TYPE(L80),IF(AND(NOT(ISERROR(K80)),NOT(ISERROR(L80))),AND(ISBLANK(K80)=ISBLANK(L80),(K80-L80)/L80&lt;0.0001))),1,"ERR!")</f>
        <v>1</v>
      </c>
      <c r="O80" t="s">
        <v>587</v>
      </c>
      <c r="P80">
        <f>ODDLYIELD(39760,44256,39736,0.05,0.05,1,1)</f>
        <v>13.742658021096053</v>
      </c>
      <c r="Q80">
        <v>13.742658021096053</v>
      </c>
      <c r="R80" s="59">
        <f t="shared" si="10"/>
        <v>1</v>
      </c>
    </row>
    <row r="81" spans="1:18">
      <c r="A81">
        <v>77</v>
      </c>
      <c r="B81" t="s">
        <v>342</v>
      </c>
      <c r="C81">
        <f>COLUMNS(A1)</f>
        <v>1</v>
      </c>
      <c r="D81">
        <v>1</v>
      </c>
      <c r="E81" s="59">
        <f t="shared" si="11"/>
        <v>1</v>
      </c>
      <c r="I81">
        <v>310</v>
      </c>
      <c r="J81" t="s">
        <v>461</v>
      </c>
      <c r="K81">
        <f>FTEST($F$7:$G$7,$F$7:$G$7)</f>
        <v>0.99999999876551948</v>
      </c>
      <c r="L81">
        <v>0.99999999876551948</v>
      </c>
      <c r="M81" s="59">
        <f>IF(IF(AND(ISERROR(K81),ISERROR(L81)),ERROR.TYPE(K81)=ERROR.TYPE(L81),IF(AND(NOT(ISERROR(K81)),NOT(ISERROR(L81))),AND(ISBLANK(K81)=ISBLANK(L81),(K81-L81)/L81&lt;0.0001))),1,"ERR!")</f>
        <v>1</v>
      </c>
      <c r="O81" t="s">
        <v>588</v>
      </c>
      <c r="P81">
        <f>PRICE(39760,44256,0.05,0.05,1,1)</f>
        <v>45.68456789437338</v>
      </c>
      <c r="Q81">
        <v>45.68456789437338</v>
      </c>
      <c r="R81" s="59">
        <f t="shared" si="10"/>
        <v>1</v>
      </c>
    </row>
    <row r="82" spans="1:18">
      <c r="A82">
        <v>78</v>
      </c>
      <c r="B82" t="s">
        <v>343</v>
      </c>
      <c r="C82">
        <f ca="1">OFFSET($F$7,0,0)</f>
        <v>1</v>
      </c>
      <c r="D82">
        <v>1</v>
      </c>
      <c r="E82" s="59">
        <f t="shared" ca="1" si="11"/>
        <v>1</v>
      </c>
      <c r="I82">
        <v>311</v>
      </c>
      <c r="J82" t="s">
        <v>462</v>
      </c>
      <c r="K82">
        <f>INTERCEPT($F$7:$G$7,$F$7:$G$7)</f>
        <v>0</v>
      </c>
      <c r="L82">
        <v>0</v>
      </c>
      <c r="M82" s="59">
        <f t="shared" si="9"/>
        <v>1</v>
      </c>
      <c r="O82" t="s">
        <v>589</v>
      </c>
      <c r="P82">
        <f>PRICEDISC(1,366,1,1)</f>
        <v>0</v>
      </c>
      <c r="Q82">
        <v>0</v>
      </c>
      <c r="R82" s="59">
        <f t="shared" si="10"/>
        <v>1</v>
      </c>
    </row>
    <row r="83" spans="1:18">
      <c r="A83">
        <v>82</v>
      </c>
      <c r="B83" t="s">
        <v>344</v>
      </c>
      <c r="C83">
        <f>SEARCH("1","1")</f>
        <v>1</v>
      </c>
      <c r="D83">
        <v>1</v>
      </c>
      <c r="E83" s="59">
        <f t="shared" si="11"/>
        <v>1</v>
      </c>
      <c r="I83">
        <v>312</v>
      </c>
      <c r="J83" t="s">
        <v>463</v>
      </c>
      <c r="K83">
        <f>PEARSON($F$7:$G$7,$F$7:$G$7)</f>
        <v>1</v>
      </c>
      <c r="L83">
        <v>1</v>
      </c>
      <c r="M83" s="59">
        <f t="shared" si="9"/>
        <v>1</v>
      </c>
      <c r="O83" t="s">
        <v>590</v>
      </c>
      <c r="P83">
        <f>PRICEMAT(1,366,0.1,0,0)</f>
        <v>100</v>
      </c>
      <c r="Q83">
        <v>100</v>
      </c>
      <c r="R83" s="59">
        <f t="shared" si="10"/>
        <v>1</v>
      </c>
    </row>
    <row r="84" spans="1:18">
      <c r="A84">
        <v>83</v>
      </c>
      <c r="B84" t="s">
        <v>345</v>
      </c>
      <c r="C84">
        <f>TRANSPOSE(1)</f>
        <v>1</v>
      </c>
      <c r="D84">
        <v>1</v>
      </c>
      <c r="E84" s="59">
        <f t="shared" si="11"/>
        <v>1</v>
      </c>
      <c r="I84">
        <v>313</v>
      </c>
      <c r="J84" t="s">
        <v>464</v>
      </c>
      <c r="K84">
        <f>RSQ($F$7:$G$7,$F$7:$G$7)</f>
        <v>1</v>
      </c>
      <c r="L84">
        <v>1</v>
      </c>
      <c r="M84" s="59">
        <f t="shared" si="9"/>
        <v>1</v>
      </c>
      <c r="O84" t="s">
        <v>591</v>
      </c>
      <c r="P84">
        <f>QUOTIENT(1,1)</f>
        <v>1</v>
      </c>
      <c r="Q84">
        <v>1</v>
      </c>
      <c r="R84" s="59">
        <f t="shared" si="10"/>
        <v>1</v>
      </c>
    </row>
    <row r="85" spans="1:18">
      <c r="A85">
        <v>86</v>
      </c>
      <c r="B85" t="s">
        <v>346</v>
      </c>
      <c r="C85">
        <f>TYPE(1)</f>
        <v>1</v>
      </c>
      <c r="D85">
        <v>1</v>
      </c>
      <c r="E85" s="59">
        <f t="shared" si="11"/>
        <v>1</v>
      </c>
      <c r="I85">
        <v>314</v>
      </c>
      <c r="J85" t="s">
        <v>465</v>
      </c>
      <c r="K85">
        <f>STEYX($F$7:$F$9,$G$7:$G$9)</f>
        <v>0</v>
      </c>
      <c r="L85">
        <v>0</v>
      </c>
      <c r="M85" s="59">
        <f t="shared" si="9"/>
        <v>1</v>
      </c>
      <c r="O85" t="s">
        <v>592</v>
      </c>
      <c r="P85">
        <f ca="1">RANDBETWEEN(0,0)</f>
        <v>0</v>
      </c>
      <c r="Q85">
        <v>0</v>
      </c>
      <c r="R85" s="59">
        <f t="shared" ca="1" si="10"/>
        <v>1</v>
      </c>
    </row>
    <row r="86" spans="1:18">
      <c r="A86">
        <v>97</v>
      </c>
      <c r="B86" t="s">
        <v>347</v>
      </c>
      <c r="C86">
        <f>ATAN2(1,0)</f>
        <v>0</v>
      </c>
      <c r="D86">
        <v>0</v>
      </c>
      <c r="E86" s="59">
        <f t="shared" si="11"/>
        <v>1</v>
      </c>
      <c r="I86">
        <v>315</v>
      </c>
      <c r="J86" t="s">
        <v>466</v>
      </c>
      <c r="K86">
        <f>SLOPE($F$7:$F$9,$G$7:$G$9)</f>
        <v>0</v>
      </c>
      <c r="L86">
        <v>0</v>
      </c>
      <c r="M86" s="59">
        <f t="shared" si="9"/>
        <v>1</v>
      </c>
      <c r="O86" t="s">
        <v>593</v>
      </c>
      <c r="P86">
        <f>RECEIVED(1,366,0.5,0.5)</f>
        <v>1</v>
      </c>
      <c r="Q86">
        <v>1</v>
      </c>
      <c r="R86" s="59">
        <f t="shared" si="10"/>
        <v>1</v>
      </c>
    </row>
    <row r="87" spans="1:18">
      <c r="A87">
        <v>98</v>
      </c>
      <c r="B87" t="s">
        <v>348</v>
      </c>
      <c r="C87">
        <f>ASIN(0)</f>
        <v>0</v>
      </c>
      <c r="D87">
        <v>0</v>
      </c>
      <c r="E87" s="59">
        <f t="shared" si="11"/>
        <v>1</v>
      </c>
      <c r="I87">
        <v>316</v>
      </c>
      <c r="J87" t="s">
        <v>467</v>
      </c>
      <c r="K87">
        <f>TTEST($F$7:$F$9,$G$7:$G$9,1,1)</f>
        <v>0.41296117202981381</v>
      </c>
      <c r="L87">
        <v>0.41296117202981381</v>
      </c>
      <c r="M87" s="59">
        <f>IF(IF(AND(ISERROR(K87),ISERROR(L87)),ERROR.TYPE(K87)=ERROR.TYPE(L87),IF(AND(NOT(ISERROR(K87)),NOT(ISERROR(L87))),AND(ISBLANK(K87)=ISBLANK(L87),(K87-L87)/L87&lt;0.0001))),1,"ERR!")</f>
        <v>1</v>
      </c>
      <c r="O87" t="s">
        <v>594</v>
      </c>
      <c r="P87">
        <f>SERIESSUM(1,1,1,1)</f>
        <v>1</v>
      </c>
      <c r="Q87">
        <v>1</v>
      </c>
      <c r="R87" s="59">
        <f t="shared" si="10"/>
        <v>1</v>
      </c>
    </row>
    <row r="88" spans="1:18">
      <c r="A88">
        <v>99</v>
      </c>
      <c r="B88" t="s">
        <v>349</v>
      </c>
      <c r="C88">
        <f>ACOS(1)</f>
        <v>0</v>
      </c>
      <c r="D88">
        <v>0</v>
      </c>
      <c r="E88" s="59">
        <f t="shared" si="11"/>
        <v>1</v>
      </c>
      <c r="I88">
        <v>317</v>
      </c>
      <c r="J88" t="s">
        <v>468</v>
      </c>
      <c r="K88">
        <f>PROB(1,1,1)</f>
        <v>1</v>
      </c>
      <c r="L88">
        <v>1</v>
      </c>
      <c r="M88" s="59">
        <f t="shared" si="9"/>
        <v>1</v>
      </c>
      <c r="O88" t="s">
        <v>595</v>
      </c>
      <c r="P88">
        <f>SQRTPI(0)</f>
        <v>0</v>
      </c>
      <c r="Q88">
        <v>0</v>
      </c>
      <c r="R88" s="59">
        <f t="shared" si="10"/>
        <v>1</v>
      </c>
    </row>
    <row r="89" spans="1:18">
      <c r="A89">
        <v>100</v>
      </c>
      <c r="B89" t="s">
        <v>350</v>
      </c>
      <c r="C89">
        <f>CHOOSE(1,1)</f>
        <v>1</v>
      </c>
      <c r="D89">
        <v>1</v>
      </c>
      <c r="E89" s="59">
        <f t="shared" si="11"/>
        <v>1</v>
      </c>
      <c r="I89">
        <v>318</v>
      </c>
      <c r="J89" t="s">
        <v>469</v>
      </c>
      <c r="K89">
        <f>DEVSQ(1)</f>
        <v>0</v>
      </c>
      <c r="L89">
        <v>0</v>
      </c>
      <c r="M89" s="59">
        <f t="shared" si="9"/>
        <v>1</v>
      </c>
      <c r="O89" t="s">
        <v>596</v>
      </c>
      <c r="P89">
        <f>TBILLEQ(10000,10366,0.1)</f>
        <v>0.11013984535998977</v>
      </c>
      <c r="Q89">
        <v>0.11013984535998977</v>
      </c>
      <c r="R89" s="59">
        <f t="shared" si="10"/>
        <v>1</v>
      </c>
    </row>
    <row r="90" spans="1:18">
      <c r="A90">
        <v>101</v>
      </c>
      <c r="B90" t="s">
        <v>351</v>
      </c>
      <c r="C90">
        <f>HLOOKUP(1,$F$7:$G$8,1)</f>
        <v>1</v>
      </c>
      <c r="D90">
        <v>1</v>
      </c>
      <c r="E90" s="59">
        <f t="shared" si="11"/>
        <v>1</v>
      </c>
      <c r="I90">
        <v>319</v>
      </c>
      <c r="J90" t="s">
        <v>470</v>
      </c>
      <c r="K90">
        <f>GEOMEAN(1)</f>
        <v>1</v>
      </c>
      <c r="L90">
        <v>1</v>
      </c>
      <c r="M90" s="59">
        <f t="shared" si="9"/>
        <v>1</v>
      </c>
      <c r="O90" t="s">
        <v>597</v>
      </c>
      <c r="P90">
        <f>TBILLPRICE(10000,10366,0.1)</f>
        <v>89.833333333333329</v>
      </c>
      <c r="Q90">
        <v>89.833333333333329</v>
      </c>
      <c r="R90" s="59">
        <f t="shared" si="10"/>
        <v>1</v>
      </c>
    </row>
    <row r="91" spans="1:18">
      <c r="A91">
        <v>102</v>
      </c>
      <c r="B91" t="s">
        <v>352</v>
      </c>
      <c r="C91">
        <f>VLOOKUP(1,$F$7:$G$8,1)</f>
        <v>1</v>
      </c>
      <c r="D91">
        <v>1</v>
      </c>
      <c r="E91" s="59">
        <f t="shared" si="11"/>
        <v>1</v>
      </c>
      <c r="I91">
        <v>320</v>
      </c>
      <c r="J91" t="s">
        <v>471</v>
      </c>
      <c r="K91">
        <f>HARMEAN(1)</f>
        <v>1</v>
      </c>
      <c r="L91">
        <v>1</v>
      </c>
      <c r="M91" s="59">
        <f t="shared" si="9"/>
        <v>1</v>
      </c>
      <c r="O91" t="s">
        <v>598</v>
      </c>
      <c r="P91">
        <f>TBILLYIELD(10000,10366,0.1)</f>
        <v>982.62295081967216</v>
      </c>
      <c r="Q91">
        <v>982.62295081967216</v>
      </c>
      <c r="R91" s="59">
        <f t="shared" si="10"/>
        <v>1</v>
      </c>
    </row>
    <row r="92" spans="1:18">
      <c r="A92">
        <v>105</v>
      </c>
      <c r="B92" t="s">
        <v>353</v>
      </c>
      <c r="C92" t="b">
        <f>ISREF(A1)</f>
        <v>1</v>
      </c>
      <c r="D92" t="b">
        <v>1</v>
      </c>
      <c r="E92" s="59">
        <f t="shared" si="11"/>
        <v>1</v>
      </c>
      <c r="I92">
        <v>321</v>
      </c>
      <c r="J92" t="s">
        <v>472</v>
      </c>
      <c r="K92">
        <f>SUMSQ(1)</f>
        <v>1</v>
      </c>
      <c r="L92">
        <v>1</v>
      </c>
      <c r="M92" s="59">
        <f t="shared" si="9"/>
        <v>1</v>
      </c>
      <c r="O92" t="s">
        <v>599</v>
      </c>
      <c r="P92">
        <f>WEEKNUM(1)</f>
        <v>1</v>
      </c>
      <c r="Q92">
        <v>1</v>
      </c>
      <c r="R92" s="59">
        <f t="shared" si="10"/>
        <v>1</v>
      </c>
    </row>
    <row r="93" spans="1:18">
      <c r="A93">
        <v>109</v>
      </c>
      <c r="B93" t="s">
        <v>354</v>
      </c>
      <c r="C93">
        <f>LOG(1)</f>
        <v>0</v>
      </c>
      <c r="D93">
        <v>0</v>
      </c>
      <c r="E93" s="59">
        <f t="shared" si="11"/>
        <v>1</v>
      </c>
      <c r="I93">
        <v>322</v>
      </c>
      <c r="J93" t="s">
        <v>473</v>
      </c>
      <c r="K93">
        <f>KURT(1,2,3,4)</f>
        <v>-1.1999999999999975</v>
      </c>
      <c r="L93">
        <v>-1.2</v>
      </c>
      <c r="M93" s="59">
        <f t="shared" si="9"/>
        <v>1</v>
      </c>
      <c r="O93" t="s">
        <v>600</v>
      </c>
      <c r="P93">
        <f>WORKDAY(1,0)</f>
        <v>1</v>
      </c>
      <c r="Q93">
        <v>1</v>
      </c>
      <c r="R93" s="59">
        <f t="shared" si="10"/>
        <v>1</v>
      </c>
    </row>
    <row r="94" spans="1:18">
      <c r="A94">
        <v>111</v>
      </c>
      <c r="B94" t="s">
        <v>355</v>
      </c>
      <c r="C94" t="str">
        <f>CHAR(65)</f>
        <v>A</v>
      </c>
      <c r="D94" t="s">
        <v>411</v>
      </c>
      <c r="E94" s="59">
        <f t="shared" si="11"/>
        <v>1</v>
      </c>
      <c r="I94">
        <v>323</v>
      </c>
      <c r="J94" t="s">
        <v>494</v>
      </c>
      <c r="K94">
        <f>SKEW(1,2,3)</f>
        <v>0</v>
      </c>
      <c r="L94">
        <v>0</v>
      </c>
      <c r="M94" s="59">
        <f t="shared" si="9"/>
        <v>1</v>
      </c>
      <c r="O94" t="s">
        <v>601</v>
      </c>
      <c r="P94">
        <f>XIRR($G$8:$G$9,$F$8:$F$9)</f>
        <v>2.9802322387695314E-9</v>
      </c>
      <c r="Q94">
        <v>2.9802322387695314E-9</v>
      </c>
      <c r="R94" s="59">
        <f t="shared" si="10"/>
        <v>1</v>
      </c>
    </row>
    <row r="95" spans="1:18">
      <c r="A95">
        <v>112</v>
      </c>
      <c r="B95" t="s">
        <v>356</v>
      </c>
      <c r="C95" t="str">
        <f>LOWER("A")</f>
        <v>a</v>
      </c>
      <c r="D95" t="s">
        <v>410</v>
      </c>
      <c r="E95" s="59">
        <f t="shared" si="11"/>
        <v>1</v>
      </c>
      <c r="I95">
        <v>324</v>
      </c>
      <c r="J95" t="s">
        <v>474</v>
      </c>
      <c r="K95">
        <f>ZTEST($F$7:$G$7,0)</f>
        <v>1.3498980316301035E-3</v>
      </c>
      <c r="L95">
        <v>1.3498980316301035E-3</v>
      </c>
      <c r="M95" s="59">
        <f>IF(IF(AND(ISERROR(K95),ISERROR(L95)),ERROR.TYPE(K95)=ERROR.TYPE(L95),IF(AND(NOT(ISERROR(K95)),NOT(ISERROR(L95))),AND(ISBLANK(K95)=ISBLANK(L95),(K95-L95)/L95&lt;0.0001))),1,"ERR!")</f>
        <v>1</v>
      </c>
      <c r="O95" t="s">
        <v>602</v>
      </c>
      <c r="P95">
        <f>XNPV(1,$G$8:$G$9,$F$8:$F$9)</f>
        <v>0</v>
      </c>
      <c r="Q95">
        <v>0</v>
      </c>
      <c r="R95" s="59">
        <f t="shared" si="10"/>
        <v>1</v>
      </c>
    </row>
    <row r="96" spans="1:18">
      <c r="A96">
        <v>113</v>
      </c>
      <c r="B96" t="s">
        <v>357</v>
      </c>
      <c r="C96" t="str">
        <f>UPPER("a")</f>
        <v>A</v>
      </c>
      <c r="D96" t="s">
        <v>411</v>
      </c>
      <c r="E96" s="59">
        <f t="shared" si="11"/>
        <v>1</v>
      </c>
      <c r="I96">
        <v>325</v>
      </c>
      <c r="J96" t="s">
        <v>475</v>
      </c>
      <c r="K96">
        <f>LARGE(1,1)</f>
        <v>1</v>
      </c>
      <c r="L96">
        <v>1</v>
      </c>
      <c r="M96" s="59">
        <f t="shared" si="9"/>
        <v>1</v>
      </c>
      <c r="O96" t="s">
        <v>603</v>
      </c>
      <c r="P96">
        <f>YEARFRAC(1,366)</f>
        <v>1</v>
      </c>
      <c r="Q96">
        <v>1</v>
      </c>
      <c r="R96" s="59">
        <f t="shared" si="10"/>
        <v>1</v>
      </c>
    </row>
    <row r="97" spans="1:18">
      <c r="A97">
        <v>114</v>
      </c>
      <c r="B97" t="s">
        <v>358</v>
      </c>
      <c r="C97" t="str">
        <f>PROPER("aa")</f>
        <v>Aa</v>
      </c>
      <c r="D97" t="s">
        <v>412</v>
      </c>
      <c r="E97" s="59">
        <f t="shared" si="11"/>
        <v>1</v>
      </c>
      <c r="I97">
        <v>326</v>
      </c>
      <c r="J97" t="s">
        <v>476</v>
      </c>
      <c r="K97">
        <f>SMALL(1,1)</f>
        <v>1</v>
      </c>
      <c r="L97">
        <v>1</v>
      </c>
      <c r="M97" s="59">
        <f t="shared" si="9"/>
        <v>1</v>
      </c>
      <c r="O97" t="s">
        <v>604</v>
      </c>
      <c r="P97">
        <f>YIELD(39760,44256,0.05,0.05,1,1)</f>
        <v>4.796846170806182</v>
      </c>
      <c r="Q97">
        <v>4.796846170806182</v>
      </c>
      <c r="R97" s="59">
        <f t="shared" si="10"/>
        <v>1</v>
      </c>
    </row>
    <row r="98" spans="1:18">
      <c r="A98">
        <v>115</v>
      </c>
      <c r="B98" t="s">
        <v>359</v>
      </c>
      <c r="C98" t="str">
        <f>LEFT("A")</f>
        <v>A</v>
      </c>
      <c r="D98" t="s">
        <v>411</v>
      </c>
      <c r="E98" s="59">
        <f t="shared" si="11"/>
        <v>1</v>
      </c>
      <c r="I98">
        <v>327</v>
      </c>
      <c r="J98" t="s">
        <v>477</v>
      </c>
      <c r="K98">
        <f>QUARTILE(1,1)</f>
        <v>1</v>
      </c>
      <c r="L98">
        <v>1</v>
      </c>
      <c r="M98" s="59">
        <f t="shared" si="9"/>
        <v>1</v>
      </c>
      <c r="O98" t="s">
        <v>605</v>
      </c>
      <c r="P98">
        <f>YIELDDISC(39760,44256,1,1)</f>
        <v>0</v>
      </c>
      <c r="Q98">
        <v>0</v>
      </c>
      <c r="R98" s="59">
        <f t="shared" si="10"/>
        <v>1</v>
      </c>
    </row>
    <row r="99" spans="1:18">
      <c r="A99">
        <v>116</v>
      </c>
      <c r="B99" t="s">
        <v>360</v>
      </c>
      <c r="C99" t="str">
        <f>RIGHT("A")</f>
        <v>A</v>
      </c>
      <c r="D99" t="s">
        <v>411</v>
      </c>
      <c r="E99" s="59">
        <f t="shared" si="11"/>
        <v>1</v>
      </c>
      <c r="I99">
        <v>328</v>
      </c>
      <c r="J99" t="s">
        <v>478</v>
      </c>
      <c r="K99">
        <f>PERCENTILE(1,1)</f>
        <v>1</v>
      </c>
      <c r="L99">
        <v>1</v>
      </c>
      <c r="M99" s="59">
        <f t="shared" si="9"/>
        <v>1</v>
      </c>
      <c r="O99" t="s">
        <v>606</v>
      </c>
      <c r="P99">
        <f>YIELDMAT(39760,44256,0,0,1)</f>
        <v>8.0397022332506207</v>
      </c>
      <c r="Q99">
        <v>8.0397022332506207</v>
      </c>
      <c r="R99" s="59">
        <f t="shared" si="10"/>
        <v>1</v>
      </c>
    </row>
    <row r="100" spans="1:18">
      <c r="A100">
        <v>117</v>
      </c>
      <c r="B100" t="s">
        <v>361</v>
      </c>
      <c r="C100" t="b">
        <f>EXACT("A","A")</f>
        <v>1</v>
      </c>
      <c r="D100" t="b">
        <v>1</v>
      </c>
      <c r="E100" s="59">
        <f t="shared" si="11"/>
        <v>1</v>
      </c>
      <c r="I100">
        <v>329</v>
      </c>
      <c r="J100" t="s">
        <v>479</v>
      </c>
      <c r="K100">
        <f>PERCENTRANK(1,1)</f>
        <v>1</v>
      </c>
      <c r="L100">
        <v>1</v>
      </c>
      <c r="M100" s="59">
        <f>IF(IF(AND(ISERROR(K100),ISERROR(L100)),ERROR.TYPE(K100)=ERROR.TYPE(L100),IF(AND(NOT(ISERROR(K100)),NOT(ISERROR(L100))),AND(ISBLANK(K100)=ISBLANK(L100),K100=L100))),1,"ERR!")</f>
        <v>1</v>
      </c>
    </row>
    <row r="101" spans="1:18" ht="15.75">
      <c r="A101">
        <v>118</v>
      </c>
      <c r="B101" t="s">
        <v>362</v>
      </c>
      <c r="C101" t="str">
        <f>TRIM(" A ")</f>
        <v>A</v>
      </c>
      <c r="D101" t="s">
        <v>411</v>
      </c>
      <c r="E101" s="59">
        <f t="shared" si="11"/>
        <v>1</v>
      </c>
      <c r="I101">
        <v>330</v>
      </c>
      <c r="J101" t="s">
        <v>495</v>
      </c>
      <c r="K101">
        <f>MODE(1,1)</f>
        <v>1</v>
      </c>
      <c r="L101">
        <v>1</v>
      </c>
      <c r="M101" s="59">
        <f>IF(IF(AND(ISERROR(K101),ISERROR(L101)),ERROR.TYPE(K101)=ERROR.TYPE(L101),IF(AND(NOT(ISERROR(K101)),NOT(ISERROR(L101))),AND(ISBLANK(K101)=ISBLANK(L101),K101=L101))),1,"ERR!")</f>
        <v>1</v>
      </c>
      <c r="O101" s="27" t="s">
        <v>757</v>
      </c>
      <c r="P101" s="27"/>
      <c r="Q101" s="27"/>
      <c r="R101" s="27"/>
    </row>
    <row r="102" spans="1:18">
      <c r="A102">
        <v>119</v>
      </c>
      <c r="B102" t="s">
        <v>363</v>
      </c>
      <c r="C102" t="str">
        <f>REPLACE("B",1,1,"A")</f>
        <v>A</v>
      </c>
      <c r="D102" t="s">
        <v>411</v>
      </c>
      <c r="E102" s="59">
        <f t="shared" si="11"/>
        <v>1</v>
      </c>
      <c r="I102">
        <v>331</v>
      </c>
      <c r="J102" t="s">
        <v>480</v>
      </c>
      <c r="K102">
        <f>TRIMMEAN(1,0.5)</f>
        <v>1</v>
      </c>
      <c r="L102">
        <v>1</v>
      </c>
      <c r="M102" s="59">
        <f>IF(IF(AND(ISERROR(K102),ISERROR(L102)),ERROR.TYPE(K102)=ERROR.TYPE(L102),IF(AND(NOT(ISERROR(K102)),NOT(ISERROR(L102))),AND(ISBLANK(K102)=ISBLANK(L102),K102=L102))),1,"ERR!")</f>
        <v>1</v>
      </c>
      <c r="O102" s="28" t="s">
        <v>614</v>
      </c>
      <c r="P102" s="28" t="s">
        <v>610</v>
      </c>
      <c r="Q102" s="28" t="s">
        <v>611</v>
      </c>
      <c r="R102" s="28" t="s">
        <v>612</v>
      </c>
    </row>
    <row r="103" spans="1:18">
      <c r="A103">
        <v>120</v>
      </c>
      <c r="B103" t="s">
        <v>364</v>
      </c>
      <c r="C103" t="str">
        <f>SUBSTITUTE("B","B","A")</f>
        <v>A</v>
      </c>
      <c r="D103" t="s">
        <v>411</v>
      </c>
      <c r="E103" s="59">
        <f t="shared" si="11"/>
        <v>1</v>
      </c>
      <c r="I103">
        <v>332</v>
      </c>
      <c r="J103" t="s">
        <v>481</v>
      </c>
      <c r="K103">
        <f>TINV(1,2)</f>
        <v>1.4904798728673925E-8</v>
      </c>
      <c r="L103">
        <v>1.4904798728673925E-8</v>
      </c>
      <c r="M103" s="59">
        <f>IF(IF(AND(ISERROR(K103),ISERROR(L103)),ERROR.TYPE(K103)=ERROR.TYPE(L103),IF(AND(NOT(ISERROR(K103)),NOT(ISERROR(L103))),AND(ISBLANK(K103)=ISBLANK(L103),(K103-L103)/L103&lt;0.0001))),1,"ERR!")</f>
        <v>1</v>
      </c>
      <c r="O103" t="s">
        <v>1</v>
      </c>
      <c r="P103" t="str">
        <f>BAHTTEXT(0)</f>
        <v>ศูนย์บาทถ้วน</v>
      </c>
      <c r="Q103" t="s">
        <v>10</v>
      </c>
      <c r="R103" s="59">
        <f t="shared" ref="R103:R114" si="12">IF(IF(AND(ISERROR(P103),ISERROR(Q103)),ERROR.TYPE(P103)=ERROR.TYPE(Q103),IF(AND(NOT(ISERROR(P103)),NOT(ISERROR(Q103))),AND(ISBLANK(P103)=ISBLANK(Q103),P103=Q103))),1,"ERR!")</f>
        <v>1</v>
      </c>
    </row>
    <row r="104" spans="1:18">
      <c r="A104">
        <v>121</v>
      </c>
      <c r="B104" t="s">
        <v>365</v>
      </c>
      <c r="C104">
        <f>CODE("A")</f>
        <v>65</v>
      </c>
      <c r="D104">
        <v>65</v>
      </c>
      <c r="E104" s="59">
        <f t="shared" si="11"/>
        <v>1</v>
      </c>
      <c r="O104" t="s">
        <v>11</v>
      </c>
      <c r="P104" t="e">
        <f>THAIDAYOFWEEK(1)</f>
        <v>#VALUE!</v>
      </c>
      <c r="Q104" t="e">
        <v>#VALUE!</v>
      </c>
      <c r="R104" s="59">
        <f t="shared" si="12"/>
        <v>1</v>
      </c>
    </row>
    <row r="105" spans="1:18" ht="15.75">
      <c r="A105">
        <v>124</v>
      </c>
      <c r="B105" t="s">
        <v>366</v>
      </c>
      <c r="C105">
        <f>FIND("A","A")</f>
        <v>1</v>
      </c>
      <c r="D105">
        <v>1</v>
      </c>
      <c r="E105" s="59">
        <f t="shared" si="11"/>
        <v>1</v>
      </c>
      <c r="I105" s="27" t="s">
        <v>694</v>
      </c>
      <c r="J105" s="27"/>
      <c r="K105" s="27"/>
      <c r="L105" s="27"/>
      <c r="M105" s="27"/>
      <c r="O105" t="s">
        <v>12</v>
      </c>
      <c r="P105" t="e">
        <f>THAIDIGIT(1)</f>
        <v>#VALUE!</v>
      </c>
      <c r="Q105" t="e">
        <v>#VALUE!</v>
      </c>
      <c r="R105" s="59">
        <f t="shared" si="12"/>
        <v>1</v>
      </c>
    </row>
    <row r="106" spans="1:18">
      <c r="A106">
        <v>125</v>
      </c>
      <c r="B106" t="s">
        <v>367</v>
      </c>
      <c r="C106" t="str">
        <f ca="1">CELL("address",A1)</f>
        <v>$A$1</v>
      </c>
      <c r="D106" t="s">
        <v>168</v>
      </c>
      <c r="E106" s="59">
        <f t="shared" ca="1" si="11"/>
        <v>1</v>
      </c>
      <c r="I106" s="28" t="s">
        <v>613</v>
      </c>
      <c r="J106" s="28" t="s">
        <v>614</v>
      </c>
      <c r="K106" s="28" t="s">
        <v>610</v>
      </c>
      <c r="L106" s="28" t="s">
        <v>611</v>
      </c>
      <c r="M106" s="28" t="s">
        <v>612</v>
      </c>
      <c r="O106" t="s">
        <v>13</v>
      </c>
      <c r="P106" t="e">
        <f>THAIMONTHOFYEAR(1)</f>
        <v>#VALUE!</v>
      </c>
      <c r="Q106" t="e">
        <v>#VALUE!</v>
      </c>
      <c r="R106" s="59">
        <f t="shared" si="12"/>
        <v>1</v>
      </c>
    </row>
    <row r="107" spans="1:18">
      <c r="A107">
        <v>126</v>
      </c>
      <c r="B107" t="s">
        <v>368</v>
      </c>
      <c r="C107" t="b">
        <f>ISERR($F$22)</f>
        <v>0</v>
      </c>
      <c r="D107" t="b">
        <v>0</v>
      </c>
      <c r="E107" s="59">
        <f t="shared" si="11"/>
        <v>1</v>
      </c>
      <c r="I107" s="56">
        <v>336</v>
      </c>
      <c r="J107" t="s">
        <v>496</v>
      </c>
      <c r="K107" t="str">
        <f>CONCATENATE("A")</f>
        <v>A</v>
      </c>
      <c r="L107" t="s">
        <v>411</v>
      </c>
      <c r="M107" s="59">
        <f t="shared" ref="M107:M119" si="13">IF(IF(AND(ISERROR(K107),ISERROR(L107)),ERROR.TYPE(K107)=ERROR.TYPE(L107),IF(AND(NOT(ISERROR(K107)),NOT(ISERROR(L107))),AND(ISBLANK(K107)=ISBLANK(L107),K107=L107))),1,"ERR!")</f>
        <v>1</v>
      </c>
      <c r="O107" t="s">
        <v>14</v>
      </c>
      <c r="P107" t="e">
        <f>THAINUMSOUND(1)</f>
        <v>#VALUE!</v>
      </c>
      <c r="Q107" t="e">
        <v>#VALUE!</v>
      </c>
      <c r="R107" s="59">
        <f t="shared" si="12"/>
        <v>1</v>
      </c>
    </row>
    <row r="108" spans="1:18">
      <c r="A108">
        <v>127</v>
      </c>
      <c r="B108" t="s">
        <v>369</v>
      </c>
      <c r="C108" t="b">
        <f>ISTEXT("A")</f>
        <v>1</v>
      </c>
      <c r="D108" t="b">
        <v>1</v>
      </c>
      <c r="E108" s="59">
        <f t="shared" si="11"/>
        <v>1</v>
      </c>
      <c r="I108">
        <v>337</v>
      </c>
      <c r="J108" t="s">
        <v>497</v>
      </c>
      <c r="K108">
        <f>POWER(1,1)</f>
        <v>1</v>
      </c>
      <c r="L108">
        <v>1</v>
      </c>
      <c r="M108" s="59">
        <f t="shared" si="13"/>
        <v>1</v>
      </c>
      <c r="O108" t="s">
        <v>15</v>
      </c>
      <c r="P108" t="e">
        <f>THAINUMSTRING(1)</f>
        <v>#VALUE!</v>
      </c>
      <c r="Q108" t="e">
        <v>#VALUE!</v>
      </c>
      <c r="R108" s="59">
        <f t="shared" si="12"/>
        <v>1</v>
      </c>
    </row>
    <row r="109" spans="1:18">
      <c r="A109">
        <v>128</v>
      </c>
      <c r="B109" t="s">
        <v>370</v>
      </c>
      <c r="C109" t="b">
        <f>ISNUMBER(1)</f>
        <v>1</v>
      </c>
      <c r="D109" t="b">
        <v>1</v>
      </c>
      <c r="E109" s="59">
        <f t="shared" si="11"/>
        <v>1</v>
      </c>
      <c r="I109">
        <v>342</v>
      </c>
      <c r="J109" t="s">
        <v>498</v>
      </c>
      <c r="K109">
        <f>RADIANS(0)</f>
        <v>0</v>
      </c>
      <c r="L109">
        <v>0</v>
      </c>
      <c r="M109" s="59">
        <f t="shared" si="13"/>
        <v>1</v>
      </c>
      <c r="O109" t="s">
        <v>16</v>
      </c>
      <c r="P109" t="e">
        <f>THAISTRINGLENGTH("A")</f>
        <v>#VALUE!</v>
      </c>
      <c r="Q109" t="e">
        <v>#VALUE!</v>
      </c>
      <c r="R109" s="59">
        <f t="shared" si="12"/>
        <v>1</v>
      </c>
    </row>
    <row r="110" spans="1:18">
      <c r="A110">
        <v>129</v>
      </c>
      <c r="B110" t="s">
        <v>371</v>
      </c>
      <c r="C110" t="b">
        <f>ISBLANK(1)</f>
        <v>0</v>
      </c>
      <c r="D110" t="b">
        <v>0</v>
      </c>
      <c r="E110" s="59">
        <f t="shared" si="11"/>
        <v>1</v>
      </c>
      <c r="I110">
        <v>343</v>
      </c>
      <c r="J110" t="s">
        <v>499</v>
      </c>
      <c r="K110">
        <f>DEGREES(0)</f>
        <v>0</v>
      </c>
      <c r="L110">
        <v>0</v>
      </c>
      <c r="M110" s="59">
        <f t="shared" si="13"/>
        <v>1</v>
      </c>
      <c r="O110" t="s">
        <v>17</v>
      </c>
      <c r="P110" t="e">
        <f>ISTHAIDIGIT("A")</f>
        <v>#VALUE!</v>
      </c>
      <c r="Q110" t="e">
        <v>#VALUE!</v>
      </c>
      <c r="R110" s="59">
        <f t="shared" si="12"/>
        <v>1</v>
      </c>
    </row>
    <row r="111" spans="1:18">
      <c r="A111">
        <v>130</v>
      </c>
      <c r="B111" t="s">
        <v>372</v>
      </c>
      <c r="C111" t="str">
        <f>T("1")</f>
        <v>1</v>
      </c>
      <c r="D111" s="3" t="s">
        <v>408</v>
      </c>
      <c r="E111" s="59">
        <f t="shared" si="11"/>
        <v>1</v>
      </c>
      <c r="I111">
        <v>344</v>
      </c>
      <c r="J111" t="s">
        <v>500</v>
      </c>
      <c r="K111">
        <f>SUBTOTAL(1,$F$7:$F$8)</f>
        <v>1</v>
      </c>
      <c r="L111">
        <v>1</v>
      </c>
      <c r="M111" s="59">
        <f t="shared" si="13"/>
        <v>1</v>
      </c>
      <c r="O111" t="s">
        <v>18</v>
      </c>
      <c r="P111" t="e">
        <f>ROUNDBAHTDOWN(1)</f>
        <v>#VALUE!</v>
      </c>
      <c r="Q111" t="e">
        <v>#VALUE!</v>
      </c>
      <c r="R111" s="59">
        <f t="shared" si="12"/>
        <v>1</v>
      </c>
    </row>
    <row r="112" spans="1:18">
      <c r="A112">
        <v>131</v>
      </c>
      <c r="B112" t="s">
        <v>373</v>
      </c>
      <c r="C112">
        <f>N(1)</f>
        <v>1</v>
      </c>
      <c r="D112">
        <v>1</v>
      </c>
      <c r="E112" s="59">
        <f t="shared" si="11"/>
        <v>1</v>
      </c>
      <c r="I112">
        <v>345</v>
      </c>
      <c r="J112" t="s">
        <v>501</v>
      </c>
      <c r="K112">
        <f>SUMIF($F$7:$F$8,1)</f>
        <v>2</v>
      </c>
      <c r="L112">
        <v>2</v>
      </c>
      <c r="M112" s="59">
        <f t="shared" si="13"/>
        <v>1</v>
      </c>
      <c r="O112" t="s">
        <v>19</v>
      </c>
      <c r="P112" t="e">
        <f>ROUNDBAHTUP(1)</f>
        <v>#VALUE!</v>
      </c>
      <c r="Q112" t="e">
        <v>#VALUE!</v>
      </c>
      <c r="R112" s="59">
        <f t="shared" si="12"/>
        <v>1</v>
      </c>
    </row>
    <row r="113" spans="1:18">
      <c r="A113">
        <v>140</v>
      </c>
      <c r="B113" t="s">
        <v>374</v>
      </c>
      <c r="C113">
        <f>DATEVALUE("1977-04-24")</f>
        <v>28239</v>
      </c>
      <c r="D113">
        <v>28239</v>
      </c>
      <c r="E113" s="59">
        <f t="shared" si="11"/>
        <v>1</v>
      </c>
      <c r="I113">
        <v>346</v>
      </c>
      <c r="J113" t="s">
        <v>502</v>
      </c>
      <c r="K113">
        <f>COUNTIF($F$7:$F$8,1)</f>
        <v>2</v>
      </c>
      <c r="L113">
        <v>2</v>
      </c>
      <c r="M113" s="59">
        <f t="shared" si="13"/>
        <v>1</v>
      </c>
      <c r="O113" t="s">
        <v>20</v>
      </c>
      <c r="P113" t="e">
        <f>THAIYEAR(1)</f>
        <v>#VALUE!</v>
      </c>
      <c r="Q113" t="e">
        <v>#VALUE!</v>
      </c>
      <c r="R113" s="59">
        <f t="shared" si="12"/>
        <v>1</v>
      </c>
    </row>
    <row r="114" spans="1:18">
      <c r="A114">
        <v>141</v>
      </c>
      <c r="B114" t="s">
        <v>375</v>
      </c>
      <c r="C114">
        <f>TIMEVALUE("01:30:00")</f>
        <v>6.25E-2</v>
      </c>
      <c r="D114">
        <v>6.25E-2</v>
      </c>
      <c r="E114" s="59">
        <f t="shared" si="11"/>
        <v>1</v>
      </c>
      <c r="I114">
        <v>347</v>
      </c>
      <c r="J114" t="s">
        <v>503</v>
      </c>
      <c r="K114">
        <f>COUNTBLANK($F$7:$F$8)</f>
        <v>0</v>
      </c>
      <c r="L114">
        <v>0</v>
      </c>
      <c r="M114" s="59">
        <f t="shared" si="13"/>
        <v>1</v>
      </c>
      <c r="O114" t="s">
        <v>21</v>
      </c>
      <c r="P114" t="e">
        <f ca="1">RTD(0,"","")</f>
        <v>#N/A</v>
      </c>
      <c r="Q114" t="e">
        <v>#N/A</v>
      </c>
      <c r="R114" s="59">
        <f t="shared" ca="1" si="12"/>
        <v>1</v>
      </c>
    </row>
    <row r="115" spans="1:18">
      <c r="A115">
        <v>142</v>
      </c>
      <c r="B115" t="s">
        <v>376</v>
      </c>
      <c r="C115" s="14">
        <f>SLN(2,1,1)</f>
        <v>1</v>
      </c>
      <c r="D115">
        <v>1</v>
      </c>
      <c r="E115" s="59">
        <f t="shared" si="11"/>
        <v>1</v>
      </c>
      <c r="I115">
        <v>350</v>
      </c>
      <c r="J115" t="s">
        <v>504</v>
      </c>
      <c r="K115">
        <f>ISPMT(1,1,1,1)</f>
        <v>0</v>
      </c>
      <c r="L115">
        <v>0</v>
      </c>
      <c r="M115" s="59">
        <f t="shared" si="13"/>
        <v>1</v>
      </c>
    </row>
    <row r="116" spans="1:18" ht="15.75">
      <c r="A116">
        <v>143</v>
      </c>
      <c r="B116" t="s">
        <v>377</v>
      </c>
      <c r="C116" s="14">
        <f>SYD(2,1,1,1)</f>
        <v>1</v>
      </c>
      <c r="D116">
        <v>1</v>
      </c>
      <c r="E116" s="59">
        <f t="shared" si="11"/>
        <v>1</v>
      </c>
      <c r="I116">
        <v>351</v>
      </c>
      <c r="J116" t="s">
        <v>505</v>
      </c>
      <c r="K116">
        <f>DATEDIF(1,1,"y")</f>
        <v>0</v>
      </c>
      <c r="L116">
        <v>0</v>
      </c>
      <c r="M116" s="59">
        <f t="shared" si="13"/>
        <v>1</v>
      </c>
      <c r="O116" s="27" t="s">
        <v>758</v>
      </c>
      <c r="P116" s="27"/>
      <c r="Q116" s="27"/>
      <c r="R116" s="27"/>
    </row>
    <row r="117" spans="1:18">
      <c r="A117">
        <v>144</v>
      </c>
      <c r="B117" t="s">
        <v>378</v>
      </c>
      <c r="C117" s="14">
        <f>DDB(2,1,1,1)</f>
        <v>1</v>
      </c>
      <c r="D117">
        <v>1</v>
      </c>
      <c r="E117" s="59">
        <f t="shared" si="11"/>
        <v>1</v>
      </c>
      <c r="I117">
        <v>352</v>
      </c>
      <c r="J117" t="s">
        <v>506</v>
      </c>
      <c r="K117" t="e">
        <f>DATESTRING(1)</f>
        <v>#N/A</v>
      </c>
      <c r="L117" t="e">
        <v>#N/A</v>
      </c>
      <c r="M117" s="59">
        <f t="shared" si="13"/>
        <v>1</v>
      </c>
      <c r="O117" s="28" t="s">
        <v>614</v>
      </c>
      <c r="P117" s="28" t="s">
        <v>610</v>
      </c>
      <c r="Q117" s="28" t="s">
        <v>611</v>
      </c>
      <c r="R117" s="28" t="s">
        <v>612</v>
      </c>
    </row>
    <row r="118" spans="1:18">
      <c r="A118">
        <v>148</v>
      </c>
      <c r="B118" t="s">
        <v>379</v>
      </c>
      <c r="C118">
        <f ca="1">INDIRECT("$F$7")</f>
        <v>1</v>
      </c>
      <c r="D118">
        <v>1</v>
      </c>
      <c r="E118" s="59">
        <f t="shared" ca="1" si="11"/>
        <v>1</v>
      </c>
      <c r="I118">
        <v>353</v>
      </c>
      <c r="J118" t="s">
        <v>507</v>
      </c>
      <c r="K118" t="e">
        <f>NUMBERSTRING(1,1)</f>
        <v>#N/A</v>
      </c>
      <c r="L118" t="e">
        <v>#N/A</v>
      </c>
      <c r="M118" s="59">
        <f t="shared" si="13"/>
        <v>1</v>
      </c>
      <c r="O118" t="s">
        <v>547</v>
      </c>
      <c r="P118">
        <f>[1]!euroconvert(100,"EUR","DEM")</f>
        <v>195.58</v>
      </c>
      <c r="Q118">
        <v>195.58</v>
      </c>
      <c r="R118" s="59">
        <f>IF(IF(AND(ISERROR(P118),ISERROR(Q118)),ERROR.TYPE(P118)=ERROR.TYPE(Q118),IF(AND(NOT(ISERROR(P118)),NOT(ISERROR(Q118))),AND(ISBLANK(P118)=ISBLANK(Q118),P118=Q118))),1,"ERR!")</f>
        <v>1</v>
      </c>
    </row>
    <row r="119" spans="1:18">
      <c r="A119">
        <v>162</v>
      </c>
      <c r="B119" t="s">
        <v>380</v>
      </c>
      <c r="C119" t="str">
        <f>CLEAN("A")</f>
        <v>A</v>
      </c>
      <c r="D119" t="s">
        <v>411</v>
      </c>
      <c r="E119" s="59">
        <f t="shared" si="11"/>
        <v>1</v>
      </c>
      <c r="I119">
        <v>354</v>
      </c>
      <c r="J119" t="s">
        <v>508</v>
      </c>
      <c r="K119" t="str">
        <f>ROMAN(2000)</f>
        <v>MM</v>
      </c>
      <c r="L119" t="s">
        <v>511</v>
      </c>
      <c r="M119" s="59">
        <f t="shared" si="13"/>
        <v>1</v>
      </c>
    </row>
    <row r="120" spans="1:18">
      <c r="A120">
        <v>163</v>
      </c>
      <c r="B120" t="s">
        <v>381</v>
      </c>
      <c r="C120">
        <f>MDETERM(1)</f>
        <v>1</v>
      </c>
      <c r="D120">
        <v>1</v>
      </c>
      <c r="E120" s="59">
        <f t="shared" si="11"/>
        <v>1</v>
      </c>
    </row>
    <row r="121" spans="1:18" ht="15.75">
      <c r="A121">
        <v>164</v>
      </c>
      <c r="B121" t="s">
        <v>382</v>
      </c>
      <c r="C121">
        <f>MINVERSE(1)</f>
        <v>1</v>
      </c>
      <c r="D121">
        <v>1</v>
      </c>
      <c r="E121" s="59">
        <f t="shared" si="11"/>
        <v>1</v>
      </c>
      <c r="I121" s="27" t="s">
        <v>695</v>
      </c>
      <c r="J121" s="27"/>
      <c r="K121" s="27"/>
      <c r="L121" s="27"/>
      <c r="M121" s="27"/>
    </row>
    <row r="122" spans="1:18">
      <c r="A122">
        <v>165</v>
      </c>
      <c r="B122" t="s">
        <v>383</v>
      </c>
      <c r="C122">
        <f>MMULT(1,1)</f>
        <v>1</v>
      </c>
      <c r="D122">
        <v>1</v>
      </c>
      <c r="E122" s="59">
        <f t="shared" si="11"/>
        <v>1</v>
      </c>
      <c r="I122" s="28" t="s">
        <v>613</v>
      </c>
      <c r="J122" s="28" t="s">
        <v>614</v>
      </c>
      <c r="K122" s="28" t="s">
        <v>610</v>
      </c>
      <c r="L122" s="28" t="s">
        <v>611</v>
      </c>
      <c r="M122" s="28" t="s">
        <v>612</v>
      </c>
    </row>
    <row r="123" spans="1:18">
      <c r="A123">
        <v>167</v>
      </c>
      <c r="B123" t="s">
        <v>384</v>
      </c>
      <c r="C123" s="14">
        <f>IPMT(1,1,1,1)</f>
        <v>-1</v>
      </c>
      <c r="D123">
        <v>-1</v>
      </c>
      <c r="E123" s="59">
        <f t="shared" si="11"/>
        <v>1</v>
      </c>
      <c r="I123" s="56">
        <v>358</v>
      </c>
      <c r="J123" t="s">
        <v>512</v>
      </c>
      <c r="K123" t="e">
        <f>GETPIVOTDATA("A","A")</f>
        <v>#REF!</v>
      </c>
      <c r="L123" t="e">
        <v>#REF!</v>
      </c>
      <c r="M123" s="59">
        <f t="shared" ref="M123:M132" si="14">IF(IF(AND(ISERROR(K123),ISERROR(L123)),ERROR.TYPE(K123)=ERROR.TYPE(L123),IF(AND(NOT(ISERROR(K123)),NOT(ISERROR(L123))),AND(ISBLANK(K123)=ISBLANK(L123),K123=L123))),1,"ERR!")</f>
        <v>1</v>
      </c>
    </row>
    <row r="124" spans="1:18">
      <c r="A124">
        <v>168</v>
      </c>
      <c r="B124" t="s">
        <v>385</v>
      </c>
      <c r="C124" s="14">
        <f>PPMT(1,1,1,1)</f>
        <v>-1</v>
      </c>
      <c r="D124">
        <v>-1</v>
      </c>
      <c r="E124" s="59">
        <f t="shared" si="11"/>
        <v>1</v>
      </c>
      <c r="I124">
        <v>359</v>
      </c>
      <c r="J124" t="s">
        <v>0</v>
      </c>
      <c r="K124" s="58" t="str">
        <f>HYPERLINK("A")</f>
        <v>A</v>
      </c>
      <c r="L124" t="s">
        <v>411</v>
      </c>
      <c r="M124" s="59">
        <f t="shared" si="14"/>
        <v>1</v>
      </c>
    </row>
    <row r="125" spans="1:18">
      <c r="A125">
        <v>169</v>
      </c>
      <c r="B125" t="s">
        <v>386</v>
      </c>
      <c r="C125">
        <f>COUNTA(1)</f>
        <v>1</v>
      </c>
      <c r="D125">
        <v>1</v>
      </c>
      <c r="E125" s="59">
        <f t="shared" si="11"/>
        <v>1</v>
      </c>
      <c r="I125">
        <v>360</v>
      </c>
      <c r="J125" t="s">
        <v>9</v>
      </c>
      <c r="K125" t="e">
        <f>PHONETIC($G$7)</f>
        <v>#N/A</v>
      </c>
      <c r="L125" t="e">
        <v>#N/A</v>
      </c>
      <c r="M125" s="59">
        <f t="shared" si="14"/>
        <v>1</v>
      </c>
    </row>
    <row r="126" spans="1:18">
      <c r="A126">
        <v>183</v>
      </c>
      <c r="B126" t="s">
        <v>387</v>
      </c>
      <c r="C126">
        <f>PRODUCT(1)</f>
        <v>1</v>
      </c>
      <c r="D126">
        <v>1</v>
      </c>
      <c r="E126" s="59">
        <f t="shared" si="11"/>
        <v>1</v>
      </c>
      <c r="I126">
        <v>361</v>
      </c>
      <c r="J126" t="s">
        <v>2</v>
      </c>
      <c r="K126">
        <f>AVERAGEA(1)</f>
        <v>1</v>
      </c>
      <c r="L126">
        <v>1</v>
      </c>
      <c r="M126" s="59">
        <f t="shared" si="14"/>
        <v>1</v>
      </c>
    </row>
    <row r="127" spans="1:18">
      <c r="A127">
        <v>184</v>
      </c>
      <c r="B127" t="s">
        <v>388</v>
      </c>
      <c r="C127">
        <f>FACT(1)</f>
        <v>1</v>
      </c>
      <c r="D127">
        <v>1</v>
      </c>
      <c r="E127" s="59">
        <f t="shared" si="11"/>
        <v>1</v>
      </c>
      <c r="I127">
        <v>362</v>
      </c>
      <c r="J127" t="s">
        <v>3</v>
      </c>
      <c r="K127">
        <f>MAXA(1)</f>
        <v>1</v>
      </c>
      <c r="L127">
        <v>1</v>
      </c>
      <c r="M127" s="59">
        <f t="shared" si="14"/>
        <v>1</v>
      </c>
    </row>
    <row r="128" spans="1:18">
      <c r="A128">
        <v>189</v>
      </c>
      <c r="B128" t="s">
        <v>389</v>
      </c>
      <c r="C128">
        <f>DPRODUCT($F$7:$G$8,1,$F$7:$F$8)</f>
        <v>1</v>
      </c>
      <c r="D128">
        <v>1</v>
      </c>
      <c r="E128" s="59">
        <f t="shared" si="11"/>
        <v>1</v>
      </c>
      <c r="I128">
        <v>363</v>
      </c>
      <c r="J128" t="s">
        <v>4</v>
      </c>
      <c r="K128">
        <f>MINA(1)</f>
        <v>1</v>
      </c>
      <c r="L128">
        <v>1</v>
      </c>
      <c r="M128" s="59">
        <f t="shared" si="14"/>
        <v>1</v>
      </c>
    </row>
    <row r="129" spans="1:13">
      <c r="A129">
        <v>190</v>
      </c>
      <c r="B129" t="s">
        <v>390</v>
      </c>
      <c r="C129" t="b">
        <f>ISNONTEXT(1)</f>
        <v>1</v>
      </c>
      <c r="D129" t="b">
        <v>1</v>
      </c>
      <c r="E129" s="59">
        <f t="shared" si="11"/>
        <v>1</v>
      </c>
      <c r="I129">
        <v>364</v>
      </c>
      <c r="J129" t="s">
        <v>5</v>
      </c>
      <c r="K129">
        <f>STDEVPA(1,1)</f>
        <v>0</v>
      </c>
      <c r="L129">
        <v>0</v>
      </c>
      <c r="M129" s="59">
        <f t="shared" si="14"/>
        <v>1</v>
      </c>
    </row>
    <row r="130" spans="1:13">
      <c r="A130">
        <v>193</v>
      </c>
      <c r="B130" t="s">
        <v>391</v>
      </c>
      <c r="C130">
        <f>STDEVP(1,1)</f>
        <v>0</v>
      </c>
      <c r="D130">
        <v>0</v>
      </c>
      <c r="E130" s="59">
        <f t="shared" si="11"/>
        <v>1</v>
      </c>
      <c r="I130">
        <v>365</v>
      </c>
      <c r="J130" t="s">
        <v>6</v>
      </c>
      <c r="K130">
        <f>VARPA(1)</f>
        <v>0</v>
      </c>
      <c r="L130">
        <v>0</v>
      </c>
      <c r="M130" s="59">
        <f t="shared" si="14"/>
        <v>1</v>
      </c>
    </row>
    <row r="131" spans="1:13">
      <c r="A131">
        <v>194</v>
      </c>
      <c r="B131" t="s">
        <v>392</v>
      </c>
      <c r="C131">
        <f>VARP(1,1)</f>
        <v>0</v>
      </c>
      <c r="D131">
        <v>0</v>
      </c>
      <c r="E131" s="59">
        <f t="shared" si="11"/>
        <v>1</v>
      </c>
      <c r="I131">
        <v>366</v>
      </c>
      <c r="J131" t="s">
        <v>7</v>
      </c>
      <c r="K131">
        <f>STDEVA(1,1)</f>
        <v>0</v>
      </c>
      <c r="L131">
        <v>0</v>
      </c>
      <c r="M131" s="59">
        <f t="shared" si="14"/>
        <v>1</v>
      </c>
    </row>
    <row r="132" spans="1:13">
      <c r="A132">
        <v>195</v>
      </c>
      <c r="B132" t="s">
        <v>393</v>
      </c>
      <c r="C132">
        <f>DSTDEVP($F$7:$G$9,1,$F$7:$F$9)</f>
        <v>0</v>
      </c>
      <c r="D132">
        <v>0</v>
      </c>
      <c r="E132" s="59">
        <f t="shared" si="11"/>
        <v>1</v>
      </c>
      <c r="I132">
        <v>367</v>
      </c>
      <c r="J132" t="s">
        <v>8</v>
      </c>
      <c r="K132">
        <f>VARA(1,1)</f>
        <v>0</v>
      </c>
      <c r="L132">
        <v>0</v>
      </c>
      <c r="M132" s="59">
        <f t="shared" si="14"/>
        <v>1</v>
      </c>
    </row>
    <row r="133" spans="1:13">
      <c r="A133">
        <v>196</v>
      </c>
      <c r="B133" t="s">
        <v>394</v>
      </c>
      <c r="C133">
        <f>DVARP($F$7:$G$9,1,$F$7:$F$9)</f>
        <v>0</v>
      </c>
      <c r="D133">
        <v>0</v>
      </c>
      <c r="E133" s="59">
        <f t="shared" si="11"/>
        <v>1</v>
      </c>
      <c r="I133" s="57"/>
    </row>
    <row r="134" spans="1:13">
      <c r="A134">
        <v>197</v>
      </c>
      <c r="B134" t="s">
        <v>395</v>
      </c>
      <c r="C134">
        <f>TRUNC(1.1)</f>
        <v>1</v>
      </c>
      <c r="D134">
        <v>1</v>
      </c>
      <c r="E134" s="59">
        <f t="shared" si="11"/>
        <v>1</v>
      </c>
      <c r="I134" s="57"/>
    </row>
    <row r="135" spans="1:13">
      <c r="A135">
        <v>198</v>
      </c>
      <c r="B135" t="s">
        <v>396</v>
      </c>
      <c r="C135" t="b">
        <f>ISLOGICAL(TRUE())</f>
        <v>1</v>
      </c>
      <c r="D135" t="b">
        <v>1</v>
      </c>
      <c r="E135" s="59">
        <f t="shared" si="11"/>
        <v>1</v>
      </c>
      <c r="I135" s="57"/>
    </row>
    <row r="136" spans="1:13">
      <c r="A136">
        <v>199</v>
      </c>
      <c r="B136" t="s">
        <v>397</v>
      </c>
      <c r="C136">
        <f>DCOUNTA($F$7:$G$8,1,$F$7:$F$8)</f>
        <v>1</v>
      </c>
      <c r="D136">
        <v>1</v>
      </c>
      <c r="E136" s="59">
        <f t="shared" si="11"/>
        <v>1</v>
      </c>
      <c r="I136" s="57"/>
    </row>
    <row r="137" spans="1:13">
      <c r="I137" s="57"/>
    </row>
    <row r="138" spans="1:13">
      <c r="I138" s="57"/>
    </row>
    <row r="139" spans="1:13">
      <c r="I139" s="57"/>
    </row>
    <row r="140" spans="1:13">
      <c r="I140" s="57"/>
    </row>
    <row r="141" spans="1:13">
      <c r="I141" s="57"/>
    </row>
    <row r="142" spans="1:13">
      <c r="I142" s="57"/>
    </row>
    <row r="143" spans="1:13">
      <c r="I143" s="57"/>
    </row>
    <row r="144" spans="1:13">
      <c r="I144" s="57"/>
    </row>
    <row r="145" spans="9:9">
      <c r="I145" s="57"/>
    </row>
  </sheetData>
  <sheetCalcPr fullCalcOnLoad="1"/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4.25"/>
  <cols>
    <col min="1" max="1" width="45.625" customWidth="1"/>
    <col min="2" max="9" width="5.625" customWidth="1"/>
  </cols>
  <sheetData>
    <row r="1" spans="1:9" ht="23.25">
      <c r="A1" s="1" t="s">
        <v>195</v>
      </c>
      <c r="B1" s="1"/>
      <c r="C1" s="1"/>
      <c r="D1" s="1"/>
      <c r="E1" s="1"/>
      <c r="F1" s="1"/>
      <c r="G1" s="1"/>
      <c r="H1" s="1"/>
      <c r="I1" s="1"/>
    </row>
    <row r="3" spans="1:9" ht="19.5">
      <c r="A3" s="26" t="s">
        <v>701</v>
      </c>
      <c r="B3" s="26"/>
      <c r="C3" s="26"/>
      <c r="D3" s="26"/>
      <c r="E3" s="26"/>
      <c r="F3" s="26"/>
      <c r="G3" s="26"/>
      <c r="H3" s="26"/>
      <c r="I3" s="26"/>
    </row>
    <row r="5" spans="1:9" ht="15.75">
      <c r="A5" s="27" t="s">
        <v>706</v>
      </c>
      <c r="B5" s="27"/>
      <c r="C5" s="27"/>
      <c r="D5" s="27"/>
      <c r="E5" s="27"/>
      <c r="F5" s="27"/>
      <c r="G5" s="27"/>
      <c r="H5" s="27"/>
      <c r="I5" s="27"/>
    </row>
    <row r="6" spans="1:9">
      <c r="A6" s="28" t="s">
        <v>609</v>
      </c>
      <c r="B6" s="28" t="s">
        <v>610</v>
      </c>
      <c r="C6" s="28"/>
      <c r="D6" s="28" t="s">
        <v>611</v>
      </c>
      <c r="E6" s="28"/>
      <c r="F6" s="28" t="s">
        <v>612</v>
      </c>
      <c r="G6" s="28"/>
      <c r="H6" s="28" t="s">
        <v>718</v>
      </c>
      <c r="I6" s="28"/>
    </row>
    <row r="7" spans="1:9">
      <c r="A7" t="s">
        <v>702</v>
      </c>
      <c r="B7" s="16">
        <f t="array" ref="B7:C8">1</f>
        <v>1</v>
      </c>
      <c r="C7" s="18">
        <v>1</v>
      </c>
      <c r="D7" s="16">
        <v>1</v>
      </c>
      <c r="E7" s="18">
        <v>1</v>
      </c>
      <c r="F7" s="60">
        <f>IF(IF(AND(ISERROR(B7),ISERROR(D7)),ERROR.TYPE(B7)=ERROR.TYPE(D7),IF(AND(NOT(ISERROR(B7)),NOT(ISERROR(D7))),AND(ISBLANK(B7)=ISBLANK(D7),B7=D7))),1+0,"ERR!")</f>
        <v>1</v>
      </c>
      <c r="G7" s="61">
        <f>IF(IF(AND(ISERROR(C7),ISERROR(E7)),ERROR.TYPE(C7)=ERROR.TYPE(E7),IF(AND(NOT(ISERROR(C7)),NOT(ISERROR(E7))),AND(ISBLANK(C7)=ISBLANK(E7),C7=E7))),0+1,"ERR!")</f>
        <v>1</v>
      </c>
    </row>
    <row r="8" spans="1:9">
      <c r="B8" s="21">
        <v>1</v>
      </c>
      <c r="C8" s="23">
        <v>1</v>
      </c>
      <c r="D8" s="21">
        <v>1</v>
      </c>
      <c r="E8" s="23">
        <v>1</v>
      </c>
      <c r="F8" s="62">
        <f>IF(IF(AND(ISERROR(B8),ISERROR(D8)),ERROR.TYPE(B8)=ERROR.TYPE(D8),IF(AND(NOT(ISERROR(B8)),NOT(ISERROR(D8))),AND(ISBLANK(B8)=ISBLANK(D8),B8=D8))),0+1,"ERR!")</f>
        <v>1</v>
      </c>
      <c r="G8" s="63">
        <f>IF(IF(AND(ISERROR(C8),ISERROR(E8)),ERROR.TYPE(C8)=ERROR.TYPE(E8),IF(AND(NOT(ISERROR(C8)),NOT(ISERROR(E8))),AND(ISBLANK(C8)=ISBLANK(E8),C8=E8))),1+0,"ERR!")</f>
        <v>1</v>
      </c>
    </row>
    <row r="9" spans="1:9">
      <c r="A9" t="s">
        <v>703</v>
      </c>
      <c r="B9" s="16">
        <f t="array" ref="B9:C10">H9:I10</f>
        <v>1</v>
      </c>
      <c r="C9" s="18">
        <v>2</v>
      </c>
      <c r="D9" s="16">
        <v>1</v>
      </c>
      <c r="E9" s="18">
        <v>2</v>
      </c>
      <c r="F9" s="60">
        <f>IF(IF(AND(ISERROR(B9),ISERROR(D9)),ERROR.TYPE(B9)=ERROR.TYPE(D9),IF(AND(NOT(ISERROR(B9)),NOT(ISERROR(D9))),AND(ISBLANK(B9)=ISBLANK(D9),B9=D9))),1+0,"ERR!")</f>
        <v>1</v>
      </c>
      <c r="G9" s="61">
        <f>IF(IF(AND(ISERROR(C9),ISERROR(E9)),ERROR.TYPE(C9)=ERROR.TYPE(E9),IF(AND(NOT(ISERROR(C9)),NOT(ISERROR(E9))),AND(ISBLANK(C9)=ISBLANK(E9),C9=E9))),0+1,"ERR!")</f>
        <v>1</v>
      </c>
      <c r="H9">
        <v>1</v>
      </c>
      <c r="I9">
        <v>2</v>
      </c>
    </row>
    <row r="10" spans="1:9">
      <c r="B10" s="21">
        <v>3</v>
      </c>
      <c r="C10" s="23">
        <v>4</v>
      </c>
      <c r="D10" s="21">
        <v>3</v>
      </c>
      <c r="E10" s="23">
        <v>4</v>
      </c>
      <c r="F10" s="62">
        <f>IF(IF(AND(ISERROR(B10),ISERROR(D10)),ERROR.TYPE(B10)=ERROR.TYPE(D10),IF(AND(NOT(ISERROR(B10)),NOT(ISERROR(D10))),AND(ISBLANK(B10)=ISBLANK(D10),B10=D10))),0+1,"ERR!")</f>
        <v>1</v>
      </c>
      <c r="G10" s="63">
        <f>IF(IF(AND(ISERROR(C10),ISERROR(E10)),ERROR.TYPE(C10)=ERROR.TYPE(E10),IF(AND(NOT(ISERROR(C10)),NOT(ISERROR(E10))),AND(ISBLANK(C10)=ISBLANK(E10),C10=E10))),1+0,"ERR!")</f>
        <v>1</v>
      </c>
      <c r="H10">
        <v>3</v>
      </c>
      <c r="I10">
        <v>4</v>
      </c>
    </row>
    <row r="11" spans="1:9">
      <c r="A11" t="s">
        <v>704</v>
      </c>
      <c r="B11" s="16">
        <f t="array" ref="B11:C12">$H$9:$I$10</f>
        <v>1</v>
      </c>
      <c r="C11" s="18">
        <v>2</v>
      </c>
      <c r="D11" s="16">
        <v>1</v>
      </c>
      <c r="E11" s="18">
        <v>2</v>
      </c>
      <c r="F11" s="60">
        <f>IF(IF(AND(ISERROR(B11),ISERROR(D11)),ERROR.TYPE(B11)=ERROR.TYPE(D11),IF(AND(NOT(ISERROR(B11)),NOT(ISERROR(D11))),AND(ISBLANK(B11)=ISBLANK(D11),B11=D11))),1+0,"ERR!")</f>
        <v>1</v>
      </c>
      <c r="G11" s="61">
        <f>IF(IF(AND(ISERROR(C11),ISERROR(E11)),ERROR.TYPE(C11)=ERROR.TYPE(E11),IF(AND(NOT(ISERROR(C11)),NOT(ISERROR(E11))),AND(ISBLANK(C11)=ISBLANK(E11),C11=E11))),0+1,"ERR!")</f>
        <v>1</v>
      </c>
    </row>
    <row r="12" spans="1:9">
      <c r="B12" s="21">
        <v>3</v>
      </c>
      <c r="C12" s="23">
        <v>4</v>
      </c>
      <c r="D12" s="21">
        <v>3</v>
      </c>
      <c r="E12" s="23">
        <v>4</v>
      </c>
      <c r="F12" s="62">
        <f>IF(IF(AND(ISERROR(B12),ISERROR(D12)),ERROR.TYPE(B12)=ERROR.TYPE(D12),IF(AND(NOT(ISERROR(B12)),NOT(ISERROR(D12))),AND(ISBLANK(B12)=ISBLANK(D12),B12=D12))),0+1,"ERR!")</f>
        <v>1</v>
      </c>
      <c r="G12" s="63">
        <f>IF(IF(AND(ISERROR(C12),ISERROR(E12)),ERROR.TYPE(C12)=ERROR.TYPE(E12),IF(AND(NOT(ISERROR(C12)),NOT(ISERROR(E12))),AND(ISBLANK(C12)=ISBLANK(E12),C12=E12))),1+0,"ERR!")</f>
        <v>1</v>
      </c>
    </row>
    <row r="13" spans="1:9">
      <c r="A13" t="s">
        <v>705</v>
      </c>
      <c r="B13" s="16">
        <f t="array" ref="B13:C14">{1,2;3,4}</f>
        <v>1</v>
      </c>
      <c r="C13" s="18">
        <v>2</v>
      </c>
      <c r="D13" s="16">
        <v>1</v>
      </c>
      <c r="E13" s="18">
        <v>2</v>
      </c>
      <c r="F13" s="60">
        <f>IF(IF(AND(ISERROR(B13),ISERROR(D13)),ERROR.TYPE(B13)=ERROR.TYPE(D13),IF(AND(NOT(ISERROR(B13)),NOT(ISERROR(D13))),AND(ISBLANK(B13)=ISBLANK(D13),B13=D13))),1+0,"ERR!")</f>
        <v>1</v>
      </c>
      <c r="G13" s="61">
        <f>IF(IF(AND(ISERROR(C13),ISERROR(E13)),ERROR.TYPE(C13)=ERROR.TYPE(E13),IF(AND(NOT(ISERROR(C13)),NOT(ISERROR(E13))),AND(ISBLANK(C13)=ISBLANK(E13),C13=E13))),0+1,"ERR!")</f>
        <v>1</v>
      </c>
    </row>
    <row r="14" spans="1:9">
      <c r="B14" s="21">
        <v>3</v>
      </c>
      <c r="C14" s="23">
        <v>4</v>
      </c>
      <c r="D14" s="21">
        <v>3</v>
      </c>
      <c r="E14" s="23">
        <v>4</v>
      </c>
      <c r="F14" s="62">
        <f>IF(IF(AND(ISERROR(B14),ISERROR(D14)),ERROR.TYPE(B14)=ERROR.TYPE(D14),IF(AND(NOT(ISERROR(B14)),NOT(ISERROR(D14))),AND(ISBLANK(B14)=ISBLANK(D14),B14=D14))),0+1,"ERR!")</f>
        <v>1</v>
      </c>
      <c r="G14" s="63">
        <f>IF(IF(AND(ISERROR(C14),ISERROR(E14)),ERROR.TYPE(C14)=ERROR.TYPE(E14),IF(AND(NOT(ISERROR(C14)),NOT(ISERROR(E14))),AND(ISBLANK(C14)=ISBLANK(E14),C14=E14))),1+0,"ERR!")</f>
        <v>1</v>
      </c>
    </row>
    <row r="16" spans="1:9" ht="15.75">
      <c r="A16" s="27" t="s">
        <v>707</v>
      </c>
      <c r="B16" s="27"/>
      <c r="C16" s="27"/>
      <c r="D16" s="27"/>
      <c r="E16" s="27"/>
      <c r="F16" s="27"/>
      <c r="G16" s="27"/>
      <c r="H16" s="27"/>
      <c r="I16" s="27"/>
    </row>
    <row r="17" spans="1:9">
      <c r="A17" s="28" t="s">
        <v>609</v>
      </c>
      <c r="B17" s="28" t="s">
        <v>610</v>
      </c>
      <c r="C17" s="28"/>
      <c r="D17" s="28" t="s">
        <v>611</v>
      </c>
      <c r="E17" s="28"/>
      <c r="F17" s="28" t="s">
        <v>612</v>
      </c>
      <c r="G17" s="28"/>
      <c r="H17" s="28" t="s">
        <v>718</v>
      </c>
      <c r="I17" s="28"/>
    </row>
    <row r="18" spans="1:9">
      <c r="A18" t="s">
        <v>708</v>
      </c>
      <c r="B18" s="16">
        <f t="array" ref="B18:C19">MINVERSE(H18:I19)+H20:I21</f>
        <v>1</v>
      </c>
      <c r="C18" s="18">
        <v>2</v>
      </c>
      <c r="D18" s="16">
        <v>1</v>
      </c>
      <c r="E18" s="18">
        <v>2</v>
      </c>
      <c r="F18" s="60">
        <f>IF(IF(AND(ISERROR(B18),ISERROR(D18)),ERROR.TYPE(B18)=ERROR.TYPE(D18),IF(AND(NOT(ISERROR(B18)),NOT(ISERROR(D18))),AND(ISBLANK(B18)=ISBLANK(D18),B18=D18))),1+0,"ERR!")</f>
        <v>1</v>
      </c>
      <c r="G18" s="61">
        <f>IF(IF(AND(ISERROR(C18),ISERROR(E18)),ERROR.TYPE(C18)=ERROR.TYPE(E18),IF(AND(NOT(ISERROR(C18)),NOT(ISERROR(E18))),AND(ISBLANK(C18)=ISBLANK(E18),C18=E18))),0+1,"ERR!")</f>
        <v>1</v>
      </c>
      <c r="H18">
        <v>1</v>
      </c>
      <c r="I18">
        <v>0</v>
      </c>
    </row>
    <row r="19" spans="1:9">
      <c r="B19" s="21">
        <v>3</v>
      </c>
      <c r="C19" s="23">
        <v>4</v>
      </c>
      <c r="D19" s="21">
        <v>3</v>
      </c>
      <c r="E19" s="23">
        <v>4</v>
      </c>
      <c r="F19" s="62">
        <f>IF(IF(AND(ISERROR(B19),ISERROR(D19)),ERROR.TYPE(B19)=ERROR.TYPE(D19),IF(AND(NOT(ISERROR(B19)),NOT(ISERROR(D19))),AND(ISBLANK(B19)=ISBLANK(D19),B19=D19))),0+1,"ERR!")</f>
        <v>1</v>
      </c>
      <c r="G19" s="63">
        <f>IF(IF(AND(ISERROR(C19),ISERROR(E19)),ERROR.TYPE(C19)=ERROR.TYPE(E19),IF(AND(NOT(ISERROR(C19)),NOT(ISERROR(E19))),AND(ISBLANK(C19)=ISBLANK(E19),C19=E19))),1+0,"ERR!")</f>
        <v>1</v>
      </c>
      <c r="H19">
        <v>0</v>
      </c>
      <c r="I19">
        <v>1</v>
      </c>
    </row>
    <row r="20" spans="1:9">
      <c r="A20" t="s">
        <v>709</v>
      </c>
      <c r="B20" s="16">
        <f t="array" ref="B20:C21">MINVERSE($H$18:$I$19)+$H$20:$I$21</f>
        <v>1</v>
      </c>
      <c r="C20" s="18">
        <v>2</v>
      </c>
      <c r="D20" s="16">
        <v>1</v>
      </c>
      <c r="E20" s="18">
        <v>2</v>
      </c>
      <c r="F20" s="60">
        <f>IF(IF(AND(ISERROR(B20),ISERROR(D20)),ERROR.TYPE(B20)=ERROR.TYPE(D20),IF(AND(NOT(ISERROR(B20)),NOT(ISERROR(D20))),AND(ISBLANK(B20)=ISBLANK(D20),B20=D20))),1+0,"ERR!")</f>
        <v>1</v>
      </c>
      <c r="G20" s="61">
        <f>IF(IF(AND(ISERROR(C20),ISERROR(E20)),ERROR.TYPE(C20)=ERROR.TYPE(E20),IF(AND(NOT(ISERROR(C20)),NOT(ISERROR(E20))),AND(ISBLANK(C20)=ISBLANK(E20),C20=E20))),0+1,"ERR!")</f>
        <v>1</v>
      </c>
      <c r="H20">
        <v>0</v>
      </c>
      <c r="I20">
        <v>2</v>
      </c>
    </row>
    <row r="21" spans="1:9">
      <c r="B21" s="21">
        <v>3</v>
      </c>
      <c r="C21" s="23">
        <v>4</v>
      </c>
      <c r="D21" s="21">
        <v>3</v>
      </c>
      <c r="E21" s="23">
        <v>4</v>
      </c>
      <c r="F21" s="62">
        <f>IF(IF(AND(ISERROR(B21),ISERROR(D21)),ERROR.TYPE(B21)=ERROR.TYPE(D21),IF(AND(NOT(ISERROR(B21)),NOT(ISERROR(D21))),AND(ISBLANK(B21)=ISBLANK(D21),B21=D21))),0+1,"ERR!")</f>
        <v>1</v>
      </c>
      <c r="G21" s="63">
        <f>IF(IF(AND(ISERROR(C21),ISERROR(E21)),ERROR.TYPE(C21)=ERROR.TYPE(E21),IF(AND(NOT(ISERROR(C21)),NOT(ISERROR(E21))),AND(ISBLANK(C21)=ISBLANK(E21),C21=E21))),1+0,"ERR!")</f>
        <v>1</v>
      </c>
      <c r="H21">
        <v>3</v>
      </c>
      <c r="I21">
        <v>3</v>
      </c>
    </row>
    <row r="22" spans="1:9">
      <c r="A22" t="s">
        <v>715</v>
      </c>
      <c r="B22" s="16">
        <f t="array" ref="B22:C23">MINVERSE({1,0;0,1})+{0,2;3,3}</f>
        <v>1</v>
      </c>
      <c r="C22" s="18">
        <v>2</v>
      </c>
      <c r="D22" s="16">
        <v>1</v>
      </c>
      <c r="E22" s="18">
        <v>2</v>
      </c>
      <c r="F22" s="60">
        <f>IF(IF(AND(ISERROR(B22),ISERROR(D22)),ERROR.TYPE(B22)=ERROR.TYPE(D22),IF(AND(NOT(ISERROR(B22)),NOT(ISERROR(D22))),AND(ISBLANK(B22)=ISBLANK(D22),B22=D22))),1+0,"ERR!")</f>
        <v>1</v>
      </c>
      <c r="G22" s="61">
        <f>IF(IF(AND(ISERROR(C22),ISERROR(E22)),ERROR.TYPE(C22)=ERROR.TYPE(E22),IF(AND(NOT(ISERROR(C22)),NOT(ISERROR(E22))),AND(ISBLANK(C22)=ISBLANK(E22),C22=E22))),0+1,"ERR!")</f>
        <v>1</v>
      </c>
    </row>
    <row r="23" spans="1:9">
      <c r="B23" s="21">
        <v>3</v>
      </c>
      <c r="C23" s="23">
        <v>4</v>
      </c>
      <c r="D23" s="21">
        <v>3</v>
      </c>
      <c r="E23" s="23">
        <v>4</v>
      </c>
      <c r="F23" s="62">
        <f>IF(IF(AND(ISERROR(B23),ISERROR(D23)),ERROR.TYPE(B23)=ERROR.TYPE(D23),IF(AND(NOT(ISERROR(B23)),NOT(ISERROR(D23))),AND(ISBLANK(B23)=ISBLANK(D23),B23=D23))),0+1,"ERR!")</f>
        <v>1</v>
      </c>
      <c r="G23" s="63">
        <f>IF(IF(AND(ISERROR(C23),ISERROR(E23)),ERROR.TYPE(C23)=ERROR.TYPE(E23),IF(AND(NOT(ISERROR(C23)),NOT(ISERROR(E23))),AND(ISBLANK(C23)=ISBLANK(E23),C23=E23))),1+0,"ERR!")</f>
        <v>1</v>
      </c>
      <c r="I23" t="s">
        <v>711</v>
      </c>
    </row>
    <row r="24" spans="1:9">
      <c r="I24" t="s">
        <v>710</v>
      </c>
    </row>
    <row r="25" spans="1:9" ht="15.75">
      <c r="A25" s="27" t="s">
        <v>712</v>
      </c>
      <c r="B25" s="27"/>
      <c r="C25" s="27"/>
      <c r="D25" s="27"/>
      <c r="E25" s="27"/>
      <c r="F25" s="27"/>
      <c r="G25" s="27"/>
      <c r="H25" s="27"/>
      <c r="I25" s="27"/>
    </row>
    <row r="26" spans="1:9">
      <c r="A26" s="28" t="s">
        <v>609</v>
      </c>
      <c r="B26" s="28" t="s">
        <v>610</v>
      </c>
      <c r="C26" s="28"/>
      <c r="D26" s="28" t="s">
        <v>611</v>
      </c>
      <c r="E26" s="28"/>
      <c r="F26" s="28" t="s">
        <v>612</v>
      </c>
      <c r="G26" s="28"/>
      <c r="H26" s="28" t="s">
        <v>718</v>
      </c>
      <c r="I26" s="28"/>
    </row>
    <row r="27" spans="1:9">
      <c r="A27" t="s">
        <v>716</v>
      </c>
      <c r="B27" s="16">
        <f t="array" ref="B27:C28">{0,1;2,1}+MINVERSE(H27:I28 H27:I28)+{0,1;1,2}</f>
        <v>1</v>
      </c>
      <c r="C27" s="18">
        <v>2</v>
      </c>
      <c r="D27" s="16">
        <v>1</v>
      </c>
      <c r="E27" s="18">
        <v>2</v>
      </c>
      <c r="F27" s="60">
        <f>IF(IF(AND(ISERROR(B27),ISERROR(D27)),ERROR.TYPE(B27)=ERROR.TYPE(D27),IF(AND(NOT(ISERROR(B27)),NOT(ISERROR(D27))),AND(ISBLANK(B27)=ISBLANK(D27),B27=D27))),1+0,"ERR!")</f>
        <v>1</v>
      </c>
      <c r="G27" s="61">
        <f>IF(IF(AND(ISERROR(C27),ISERROR(E27)),ERROR.TYPE(C27)=ERROR.TYPE(E27),IF(AND(NOT(ISERROR(C27)),NOT(ISERROR(E27))),AND(ISBLANK(C27)=ISBLANK(E27),C27=E27))),0+1,"ERR!")</f>
        <v>1</v>
      </c>
      <c r="H27">
        <v>1</v>
      </c>
      <c r="I27">
        <v>0</v>
      </c>
    </row>
    <row r="28" spans="1:9">
      <c r="B28" s="21">
        <v>3</v>
      </c>
      <c r="C28" s="23">
        <v>4</v>
      </c>
      <c r="D28" s="21">
        <v>3</v>
      </c>
      <c r="E28" s="23">
        <v>4</v>
      </c>
      <c r="F28" s="62">
        <f>IF(IF(AND(ISERROR(B28),ISERROR(D28)),ERROR.TYPE(B28)=ERROR.TYPE(D28),IF(AND(NOT(ISERROR(B28)),NOT(ISERROR(D28))),AND(ISBLANK(B28)=ISBLANK(D28),B28=D28))),0+1,"ERR!")</f>
        <v>1</v>
      </c>
      <c r="G28" s="63">
        <f>IF(IF(AND(ISERROR(C28),ISERROR(E28)),ERROR.TYPE(C28)=ERROR.TYPE(E28),IF(AND(NOT(ISERROR(C28)),NOT(ISERROR(E28))),AND(ISBLANK(C28)=ISBLANK(E28),C28=E28))),1+0,"ERR!")</f>
        <v>1</v>
      </c>
      <c r="H28">
        <v>0</v>
      </c>
      <c r="I28">
        <v>1</v>
      </c>
    </row>
    <row r="30" spans="1:9" ht="15.75">
      <c r="A30" s="27" t="s">
        <v>714</v>
      </c>
      <c r="B30" s="27"/>
      <c r="C30" s="27"/>
      <c r="D30" s="27"/>
      <c r="E30" s="27"/>
      <c r="F30" s="27"/>
      <c r="G30" s="27"/>
      <c r="H30" s="27"/>
      <c r="I30" s="27"/>
    </row>
    <row r="31" spans="1:9">
      <c r="A31" s="28" t="s">
        <v>609</v>
      </c>
      <c r="B31" s="28" t="s">
        <v>610</v>
      </c>
      <c r="C31" s="28" t="s">
        <v>611</v>
      </c>
      <c r="D31" s="28" t="s">
        <v>612</v>
      </c>
      <c r="E31" s="28"/>
      <c r="F31" s="28"/>
      <c r="G31" s="28"/>
      <c r="H31" s="28"/>
      <c r="I31" s="28"/>
    </row>
    <row r="32" spans="1:9">
      <c r="A32" s="3" t="s">
        <v>713</v>
      </c>
      <c r="B32">
        <f>{1}+MDETERM(H27:I28 H27:I28)+I$25:I$65536+{2}</f>
        <v>6</v>
      </c>
      <c r="C32">
        <v>6</v>
      </c>
      <c r="D32" s="64">
        <f>IF(IF(AND(ISERROR(B32),ISERROR(C32)),ERROR.TYPE(B32)=ERROR.TYPE(C32),IF(AND(NOT(ISERROR(B32)),NOT(ISERROR(C32))),AND(ISBLANK(B32)=ISBLANK(C32),B32=C32))),1+0,"ERR!")</f>
        <v>1</v>
      </c>
      <c r="I32">
        <v>2</v>
      </c>
    </row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ColWidth="11.375" defaultRowHeight="14.25"/>
  <cols>
    <col min="1" max="1" width="30.625" customWidth="1"/>
    <col min="2" max="17" width="5.625" customWidth="1"/>
  </cols>
  <sheetData>
    <row r="1" spans="1:17" ht="23.2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9.5">
      <c r="A3" s="26" t="s">
        <v>697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 t="s">
        <v>230</v>
      </c>
      <c r="O3" s="26"/>
      <c r="P3" s="26"/>
      <c r="Q3" s="26"/>
    </row>
    <row r="4" spans="1:17">
      <c r="N4" s="24">
        <v>0</v>
      </c>
      <c r="O4" s="2"/>
    </row>
    <row r="5" spans="1:17" ht="15.75">
      <c r="A5" s="27" t="s">
        <v>698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>
      <c r="A6" s="28" t="s">
        <v>609</v>
      </c>
      <c r="B6" s="28" t="s">
        <v>610</v>
      </c>
      <c r="C6" s="28"/>
      <c r="D6" s="28"/>
      <c r="E6" s="28"/>
      <c r="F6" s="28" t="s">
        <v>611</v>
      </c>
      <c r="G6" s="28"/>
      <c r="H6" s="28"/>
      <c r="I6" s="28"/>
      <c r="J6" s="28" t="s">
        <v>612</v>
      </c>
      <c r="K6" s="28"/>
      <c r="L6" s="28"/>
      <c r="M6" s="28"/>
      <c r="N6" s="28" t="s">
        <v>718</v>
      </c>
      <c r="O6" s="28"/>
      <c r="P6" s="28"/>
      <c r="Q6" s="28"/>
    </row>
    <row r="7" spans="1:17">
      <c r="A7" s="3" t="s">
        <v>207</v>
      </c>
      <c r="B7" s="16">
        <f t="shared" ref="B7:E10" si="0">N7/2*(N7+1)</f>
        <v>0</v>
      </c>
      <c r="C7" s="17">
        <f t="shared" si="0"/>
        <v>1</v>
      </c>
      <c r="D7" s="17">
        <f t="shared" si="0"/>
        <v>3</v>
      </c>
      <c r="E7" s="18">
        <f t="shared" si="0"/>
        <v>6</v>
      </c>
      <c r="F7" s="16">
        <f ca="1">shared_test/2*(shared_test+1)</f>
        <v>0</v>
      </c>
      <c r="G7" s="17">
        <f ca="1">(shared_test+1)/2*(shared_test+2)</f>
        <v>1</v>
      </c>
      <c r="H7" s="17">
        <f ca="1">(shared_test+2)/2*(shared_test+3)</f>
        <v>3</v>
      </c>
      <c r="I7" s="18">
        <f ca="1">(shared_test+3)/2*(shared_test+4)</f>
        <v>6</v>
      </c>
      <c r="J7" s="60">
        <f t="shared" ref="J7:M10" si="1">IF(IF(AND(ISERROR(B7),ISERROR(F7)),ERROR.TYPE(B7)=ERROR.TYPE(F7),IF(AND(NOT(ISERROR(B7)),NOT(ISERROR(F7))),AND(ISBLANK(B7)=ISBLANK(F7),B7=F7))),1,"ERR!")</f>
        <v>1</v>
      </c>
      <c r="K7" s="65">
        <f t="shared" si="1"/>
        <v>1</v>
      </c>
      <c r="L7" s="65">
        <f t="shared" si="1"/>
        <v>1</v>
      </c>
      <c r="M7" s="61">
        <f t="shared" si="1"/>
        <v>1</v>
      </c>
      <c r="N7">
        <f ca="1">shared_test</f>
        <v>0</v>
      </c>
      <c r="O7">
        <f ca="1">shared_test+1</f>
        <v>1</v>
      </c>
      <c r="P7">
        <f ca="1">shared_test+2</f>
        <v>2</v>
      </c>
      <c r="Q7">
        <f ca="1">shared_test+3</f>
        <v>3</v>
      </c>
    </row>
    <row r="8" spans="1:17">
      <c r="A8" s="15" t="s">
        <v>214</v>
      </c>
      <c r="B8" s="19">
        <f t="shared" si="0"/>
        <v>10</v>
      </c>
      <c r="C8" s="12">
        <f t="shared" si="0"/>
        <v>15</v>
      </c>
      <c r="D8" s="12">
        <f t="shared" si="0"/>
        <v>21</v>
      </c>
      <c r="E8" s="20">
        <f t="shared" si="0"/>
        <v>28</v>
      </c>
      <c r="F8" s="19">
        <f ca="1">(shared_test+4)/2*(shared_test+5)</f>
        <v>10</v>
      </c>
      <c r="G8" s="12">
        <f ca="1">(shared_test+5)/2*(shared_test+6)</f>
        <v>15</v>
      </c>
      <c r="H8" s="12">
        <f ca="1">(shared_test+6)/2*(shared_test+7)</f>
        <v>21</v>
      </c>
      <c r="I8" s="20">
        <f ca="1">(shared_test+7)/2*(shared_test+8)</f>
        <v>28</v>
      </c>
      <c r="J8" s="66">
        <f t="shared" si="1"/>
        <v>1</v>
      </c>
      <c r="K8" s="64">
        <f t="shared" si="1"/>
        <v>1</v>
      </c>
      <c r="L8" s="64">
        <f t="shared" si="1"/>
        <v>1</v>
      </c>
      <c r="M8" s="67">
        <f t="shared" si="1"/>
        <v>1</v>
      </c>
      <c r="N8">
        <f ca="1">shared_test+4</f>
        <v>4</v>
      </c>
      <c r="O8">
        <f ca="1">shared_test+5</f>
        <v>5</v>
      </c>
      <c r="P8">
        <f ca="1">shared_test+6</f>
        <v>6</v>
      </c>
      <c r="Q8">
        <f ca="1">shared_test+7</f>
        <v>7</v>
      </c>
    </row>
    <row r="9" spans="1:17">
      <c r="B9" s="19">
        <f t="shared" si="0"/>
        <v>36</v>
      </c>
      <c r="C9" s="12">
        <f t="shared" si="0"/>
        <v>45</v>
      </c>
      <c r="D9" s="12">
        <f t="shared" si="0"/>
        <v>55</v>
      </c>
      <c r="E9" s="20">
        <f t="shared" si="0"/>
        <v>66</v>
      </c>
      <c r="F9" s="19">
        <f ca="1">(shared_test+8)/2*(shared_test+9)</f>
        <v>36</v>
      </c>
      <c r="G9" s="12">
        <f ca="1">(shared_test+9)/2*(shared_test+10)</f>
        <v>45</v>
      </c>
      <c r="H9" s="12">
        <f ca="1">(shared_test+10)/2*(shared_test+11)</f>
        <v>55</v>
      </c>
      <c r="I9" s="20">
        <f ca="1">(shared_test+11)/2*(shared_test+12)</f>
        <v>66</v>
      </c>
      <c r="J9" s="66">
        <f t="shared" si="1"/>
        <v>1</v>
      </c>
      <c r="K9" s="64">
        <f t="shared" si="1"/>
        <v>1</v>
      </c>
      <c r="L9" s="64">
        <f t="shared" si="1"/>
        <v>1</v>
      </c>
      <c r="M9" s="67">
        <f t="shared" si="1"/>
        <v>1</v>
      </c>
      <c r="N9">
        <f ca="1">shared_test+8</f>
        <v>8</v>
      </c>
      <c r="O9">
        <f ca="1">shared_test+9</f>
        <v>9</v>
      </c>
      <c r="P9">
        <f ca="1">shared_test+10</f>
        <v>10</v>
      </c>
      <c r="Q9">
        <f ca="1">shared_test+11</f>
        <v>11</v>
      </c>
    </row>
    <row r="10" spans="1:17">
      <c r="B10" s="21">
        <f t="shared" si="0"/>
        <v>78</v>
      </c>
      <c r="C10" s="22">
        <f t="shared" si="0"/>
        <v>91</v>
      </c>
      <c r="D10" s="22">
        <f t="shared" si="0"/>
        <v>105</v>
      </c>
      <c r="E10" s="23">
        <f t="shared" si="0"/>
        <v>120</v>
      </c>
      <c r="F10" s="21">
        <f ca="1">(shared_test+12)/2*(shared_test+13)</f>
        <v>78</v>
      </c>
      <c r="G10" s="22">
        <f ca="1">(shared_test+13)/2*(shared_test+14)</f>
        <v>91</v>
      </c>
      <c r="H10" s="22">
        <f ca="1">(shared_test+14)/2*(shared_test+15)</f>
        <v>105</v>
      </c>
      <c r="I10" s="23">
        <f ca="1">(shared_test+15)/2*(shared_test+16)</f>
        <v>120</v>
      </c>
      <c r="J10" s="62">
        <f t="shared" si="1"/>
        <v>1</v>
      </c>
      <c r="K10" s="68">
        <f t="shared" si="1"/>
        <v>1</v>
      </c>
      <c r="L10" s="68">
        <f t="shared" si="1"/>
        <v>1</v>
      </c>
      <c r="M10" s="63">
        <f t="shared" si="1"/>
        <v>1</v>
      </c>
      <c r="N10">
        <f ca="1">shared_test+12</f>
        <v>12</v>
      </c>
      <c r="O10">
        <f ca="1">shared_test+13</f>
        <v>13</v>
      </c>
      <c r="P10">
        <f ca="1">shared_test+14</f>
        <v>14</v>
      </c>
      <c r="Q10">
        <f ca="1">shared_test+15</f>
        <v>15</v>
      </c>
    </row>
    <row r="12" spans="1:17" ht="15.75">
      <c r="A12" s="27" t="s">
        <v>699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>
      <c r="A13" s="28" t="s">
        <v>609</v>
      </c>
      <c r="B13" s="28" t="s">
        <v>610</v>
      </c>
      <c r="C13" s="28"/>
      <c r="D13" s="28"/>
      <c r="E13" s="28"/>
      <c r="F13" s="28" t="s">
        <v>611</v>
      </c>
      <c r="G13" s="28"/>
      <c r="H13" s="28"/>
      <c r="I13" s="28"/>
      <c r="J13" s="28" t="s">
        <v>612</v>
      </c>
      <c r="K13" s="28"/>
      <c r="L13" s="28"/>
      <c r="M13" s="28"/>
      <c r="N13" s="28" t="s">
        <v>718</v>
      </c>
      <c r="O13" s="28"/>
      <c r="P13" s="28"/>
      <c r="Q13" s="28"/>
    </row>
    <row r="14" spans="1:17">
      <c r="A14" s="34" t="s">
        <v>208</v>
      </c>
      <c r="B14" s="44"/>
      <c r="C14" s="45"/>
      <c r="D14" s="45"/>
      <c r="E14" s="41">
        <f t="shared" ref="B14:E17" si="2">Q14/2*(Q14+1)</f>
        <v>6</v>
      </c>
      <c r="F14" s="44"/>
      <c r="G14" s="45"/>
      <c r="H14" s="45"/>
      <c r="I14" s="41">
        <f ca="1">(shared_test+3)/2*(shared_test+4)</f>
        <v>6</v>
      </c>
      <c r="J14" s="60">
        <f t="shared" ref="J14:M17" si="3">IF(IF(AND(ISERROR(B14),ISERROR(F14)),ERROR.TYPE(B14)=ERROR.TYPE(F14),IF(AND(NOT(ISERROR(B14)),NOT(ISERROR(F14))),AND(ISBLANK(B14)=ISBLANK(F14),B14=F14))),1,"ERR!")</f>
        <v>1</v>
      </c>
      <c r="K14" s="65">
        <f t="shared" si="3"/>
        <v>1</v>
      </c>
      <c r="L14" s="65">
        <f t="shared" si="3"/>
        <v>1</v>
      </c>
      <c r="M14" s="61">
        <f t="shared" si="3"/>
        <v>1</v>
      </c>
      <c r="N14">
        <f ca="1">shared_test</f>
        <v>0</v>
      </c>
      <c r="O14">
        <f ca="1">shared_test+1</f>
        <v>1</v>
      </c>
      <c r="P14">
        <f ca="1">shared_test+2</f>
        <v>2</v>
      </c>
      <c r="Q14">
        <f ca="1">shared_test+3</f>
        <v>3</v>
      </c>
    </row>
    <row r="15" spans="1:17">
      <c r="A15" s="35" t="s">
        <v>209</v>
      </c>
      <c r="B15" s="36">
        <f t="shared" si="2"/>
        <v>10</v>
      </c>
      <c r="C15" s="38">
        <f t="shared" si="2"/>
        <v>15</v>
      </c>
      <c r="D15" s="46"/>
      <c r="E15" s="42">
        <f t="shared" si="2"/>
        <v>28</v>
      </c>
      <c r="F15" s="36">
        <f ca="1">(shared_test+4)/2*(shared_test+5)</f>
        <v>10</v>
      </c>
      <c r="G15" s="38">
        <f ca="1">(shared_test+5)/2*(shared_test+6)</f>
        <v>15</v>
      </c>
      <c r="H15" s="46"/>
      <c r="I15" s="42">
        <f ca="1">(shared_test+7)/2*(shared_test+8)</f>
        <v>28</v>
      </c>
      <c r="J15" s="66">
        <f t="shared" si="3"/>
        <v>1</v>
      </c>
      <c r="K15" s="64">
        <f t="shared" si="3"/>
        <v>1</v>
      </c>
      <c r="L15" s="64">
        <f t="shared" si="3"/>
        <v>1</v>
      </c>
      <c r="M15" s="67">
        <f t="shared" si="3"/>
        <v>1</v>
      </c>
      <c r="N15">
        <f ca="1">shared_test+4</f>
        <v>4</v>
      </c>
      <c r="O15">
        <f ca="1">shared_test+5</f>
        <v>5</v>
      </c>
      <c r="P15">
        <f ca="1">shared_test+6</f>
        <v>6</v>
      </c>
      <c r="Q15">
        <f ca="1">shared_test+7</f>
        <v>7</v>
      </c>
    </row>
    <row r="16" spans="1:17">
      <c r="A16" s="43" t="s">
        <v>192</v>
      </c>
      <c r="B16" s="36">
        <f t="shared" si="2"/>
        <v>36</v>
      </c>
      <c r="C16" s="46" t="s">
        <v>189</v>
      </c>
      <c r="D16" s="46" t="s">
        <v>190</v>
      </c>
      <c r="E16" s="42">
        <f t="shared" si="2"/>
        <v>66</v>
      </c>
      <c r="F16" s="36">
        <f ca="1">(shared_test+8)/2*(shared_test+9)</f>
        <v>36</v>
      </c>
      <c r="G16" s="46" t="s">
        <v>189</v>
      </c>
      <c r="H16" s="46" t="s">
        <v>190</v>
      </c>
      <c r="I16" s="42">
        <f ca="1">(shared_test+11)/2*(shared_test+12)</f>
        <v>66</v>
      </c>
      <c r="J16" s="66">
        <f t="shared" si="3"/>
        <v>1</v>
      </c>
      <c r="K16" s="64">
        <f t="shared" si="3"/>
        <v>1</v>
      </c>
      <c r="L16" s="64">
        <f t="shared" si="3"/>
        <v>1</v>
      </c>
      <c r="M16" s="67">
        <f t="shared" si="3"/>
        <v>1</v>
      </c>
      <c r="N16">
        <f ca="1">shared_test+8</f>
        <v>8</v>
      </c>
      <c r="O16">
        <f ca="1">shared_test+9</f>
        <v>9</v>
      </c>
      <c r="P16">
        <f ca="1">shared_test+10</f>
        <v>10</v>
      </c>
      <c r="Q16">
        <f ca="1">shared_test+11</f>
        <v>11</v>
      </c>
    </row>
    <row r="17" spans="1:17">
      <c r="B17" s="37">
        <f t="shared" si="2"/>
        <v>78</v>
      </c>
      <c r="C17" s="47" t="s">
        <v>191</v>
      </c>
      <c r="D17" s="39">
        <f t="shared" si="2"/>
        <v>105</v>
      </c>
      <c r="E17" s="40">
        <f t="shared" si="2"/>
        <v>120</v>
      </c>
      <c r="F17" s="37">
        <f ca="1">(shared_test+12)/2*(shared_test+13)</f>
        <v>78</v>
      </c>
      <c r="G17" s="47" t="s">
        <v>191</v>
      </c>
      <c r="H17" s="39">
        <f ca="1">(shared_test+14)/2*(shared_test+15)</f>
        <v>105</v>
      </c>
      <c r="I17" s="40">
        <f ca="1">(shared_test+15)/2*(shared_test+16)</f>
        <v>120</v>
      </c>
      <c r="J17" s="62">
        <f t="shared" si="3"/>
        <v>1</v>
      </c>
      <c r="K17" s="68">
        <f t="shared" si="3"/>
        <v>1</v>
      </c>
      <c r="L17" s="68">
        <f t="shared" si="3"/>
        <v>1</v>
      </c>
      <c r="M17" s="63">
        <f t="shared" si="3"/>
        <v>1</v>
      </c>
      <c r="N17">
        <f ca="1">shared_test+12</f>
        <v>12</v>
      </c>
      <c r="O17">
        <f ca="1">shared_test+13</f>
        <v>13</v>
      </c>
      <c r="P17">
        <f ca="1">shared_test+14</f>
        <v>14</v>
      </c>
      <c r="Q17">
        <f ca="1">shared_test+15</f>
        <v>15</v>
      </c>
    </row>
    <row r="19" spans="1:17" ht="15.75">
      <c r="A19" s="27" t="s">
        <v>700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>
      <c r="A20" s="28" t="s">
        <v>609</v>
      </c>
      <c r="B20" s="28" t="s">
        <v>610</v>
      </c>
      <c r="C20" s="28"/>
      <c r="D20" s="28"/>
      <c r="E20" s="28"/>
      <c r="F20" s="28" t="s">
        <v>611</v>
      </c>
      <c r="G20" s="28"/>
      <c r="H20" s="28"/>
      <c r="I20" s="28"/>
      <c r="J20" s="28" t="s">
        <v>612</v>
      </c>
      <c r="K20" s="28"/>
      <c r="L20" s="28"/>
      <c r="M20" s="28"/>
      <c r="N20" s="28" t="s">
        <v>718</v>
      </c>
      <c r="O20" s="28"/>
      <c r="P20" s="28"/>
      <c r="Q20" s="28"/>
    </row>
    <row r="21" spans="1:17">
      <c r="A21" s="34" t="s">
        <v>210</v>
      </c>
      <c r="B21" s="48" t="s">
        <v>189</v>
      </c>
      <c r="C21" s="31">
        <f t="shared" ref="B21:D22" si="4">(O21+MIN($N$21:$Q$24))^2</f>
        <v>1</v>
      </c>
      <c r="D21" s="31">
        <f t="shared" si="4"/>
        <v>4</v>
      </c>
      <c r="E21" s="41">
        <f t="shared" ref="B21:E24" si="5">Q21/2*(Q21+1)</f>
        <v>6</v>
      </c>
      <c r="F21" s="48" t="s">
        <v>189</v>
      </c>
      <c r="G21" s="31">
        <f ca="1">(shared_test+1+MIN($N$21:$Q$24))^2</f>
        <v>1</v>
      </c>
      <c r="H21" s="31">
        <f ca="1">(shared_test+2+MIN($N$21:$Q$24))^2</f>
        <v>4</v>
      </c>
      <c r="I21" s="41">
        <f ca="1">(shared_test+3)/2*(shared_test+4)</f>
        <v>6</v>
      </c>
      <c r="J21" s="60">
        <f t="shared" ref="J21:M24" si="6">IF(IF(AND(ISERROR(B21),ISERROR(F21)),ERROR.TYPE(B21)=ERROR.TYPE(F21),IF(AND(NOT(ISERROR(B21)),NOT(ISERROR(F21))),AND(ISBLANK(B21)=ISBLANK(F21),B21=F21))),1,"ERR!")</f>
        <v>1</v>
      </c>
      <c r="K21" s="65">
        <f t="shared" si="6"/>
        <v>1</v>
      </c>
      <c r="L21" s="65">
        <f t="shared" si="6"/>
        <v>1</v>
      </c>
      <c r="M21" s="61">
        <f t="shared" si="6"/>
        <v>1</v>
      </c>
      <c r="N21">
        <f ca="1">shared_test</f>
        <v>0</v>
      </c>
      <c r="O21">
        <f ca="1">shared_test+1</f>
        <v>1</v>
      </c>
      <c r="P21">
        <f ca="1">shared_test+2</f>
        <v>2</v>
      </c>
      <c r="Q21">
        <f ca="1">shared_test+3</f>
        <v>3</v>
      </c>
    </row>
    <row r="22" spans="1:17">
      <c r="A22" s="35" t="s">
        <v>211</v>
      </c>
      <c r="B22" s="29">
        <f t="shared" si="4"/>
        <v>16</v>
      </c>
      <c r="C22" s="30">
        <f t="shared" si="4"/>
        <v>25</v>
      </c>
      <c r="D22" s="30">
        <f t="shared" si="4"/>
        <v>36</v>
      </c>
      <c r="E22" s="42">
        <f t="shared" si="5"/>
        <v>28</v>
      </c>
      <c r="F22" s="29">
        <f ca="1">(shared_test+4+MIN($N$21:$Q$24))^2</f>
        <v>16</v>
      </c>
      <c r="G22" s="30">
        <f ca="1">(shared_test+5+MIN($N$21:$Q$24))^2</f>
        <v>25</v>
      </c>
      <c r="H22" s="30">
        <f ca="1">(shared_test+6+MIN($N$21:$Q$24))^2</f>
        <v>36</v>
      </c>
      <c r="I22" s="42">
        <f ca="1">(shared_test+7)/2*(shared_test+8)</f>
        <v>28</v>
      </c>
      <c r="J22" s="66">
        <f t="shared" si="6"/>
        <v>1</v>
      </c>
      <c r="K22" s="64">
        <f t="shared" si="6"/>
        <v>1</v>
      </c>
      <c r="L22" s="64">
        <f t="shared" si="6"/>
        <v>1</v>
      </c>
      <c r="M22" s="67">
        <f t="shared" si="6"/>
        <v>1</v>
      </c>
      <c r="N22">
        <f ca="1">shared_test+4</f>
        <v>4</v>
      </c>
      <c r="O22">
        <f ca="1">shared_test+5</f>
        <v>5</v>
      </c>
      <c r="P22">
        <f ca="1">shared_test+6</f>
        <v>6</v>
      </c>
      <c r="Q22">
        <f ca="1">shared_test+7</f>
        <v>7</v>
      </c>
    </row>
    <row r="23" spans="1:17">
      <c r="A23" s="32" t="s">
        <v>212</v>
      </c>
      <c r="B23" s="36">
        <f t="shared" si="5"/>
        <v>36</v>
      </c>
      <c r="C23" s="38">
        <f t="shared" si="5"/>
        <v>45</v>
      </c>
      <c r="D23" s="38">
        <f t="shared" si="5"/>
        <v>55</v>
      </c>
      <c r="E23" s="42">
        <f t="shared" si="5"/>
        <v>66</v>
      </c>
      <c r="F23" s="36">
        <f ca="1">(shared_test+8)/2*(shared_test+9)</f>
        <v>36</v>
      </c>
      <c r="G23" s="38">
        <f ca="1">(shared_test+9)/2*(shared_test+10)</f>
        <v>45</v>
      </c>
      <c r="H23" s="38">
        <f ca="1">(shared_test+10)/2*(shared_test+11)</f>
        <v>55</v>
      </c>
      <c r="I23" s="42">
        <f ca="1">(shared_test+11)/2*(shared_test+12)</f>
        <v>66</v>
      </c>
      <c r="J23" s="66">
        <f t="shared" si="6"/>
        <v>1</v>
      </c>
      <c r="K23" s="64">
        <f t="shared" si="6"/>
        <v>1</v>
      </c>
      <c r="L23" s="64">
        <f t="shared" si="6"/>
        <v>1</v>
      </c>
      <c r="M23" s="67">
        <f t="shared" si="6"/>
        <v>1</v>
      </c>
      <c r="N23">
        <f ca="1">shared_test+8</f>
        <v>8</v>
      </c>
      <c r="O23">
        <f ca="1">shared_test+9</f>
        <v>9</v>
      </c>
      <c r="P23">
        <f ca="1">shared_test+10</f>
        <v>10</v>
      </c>
      <c r="Q23">
        <f ca="1">shared_test+11</f>
        <v>11</v>
      </c>
    </row>
    <row r="24" spans="1:17">
      <c r="A24" s="33" t="s">
        <v>213</v>
      </c>
      <c r="B24" s="37">
        <f t="shared" si="5"/>
        <v>78</v>
      </c>
      <c r="C24" s="39">
        <f t="shared" si="5"/>
        <v>91</v>
      </c>
      <c r="D24" s="39">
        <f t="shared" si="5"/>
        <v>105</v>
      </c>
      <c r="E24" s="40">
        <f t="shared" si="5"/>
        <v>120</v>
      </c>
      <c r="F24" s="37">
        <f ca="1">(shared_test+12)/2*(shared_test+13)</f>
        <v>78</v>
      </c>
      <c r="G24" s="39">
        <f ca="1">(shared_test+13)/2*(shared_test+14)</f>
        <v>91</v>
      </c>
      <c r="H24" s="39">
        <f ca="1">(shared_test+14)/2*(shared_test+15)</f>
        <v>105</v>
      </c>
      <c r="I24" s="40">
        <f ca="1">(shared_test+15)/2*(shared_test+16)</f>
        <v>120</v>
      </c>
      <c r="J24" s="62">
        <f t="shared" si="6"/>
        <v>1</v>
      </c>
      <c r="K24" s="68">
        <f t="shared" si="6"/>
        <v>1</v>
      </c>
      <c r="L24" s="68">
        <f t="shared" si="6"/>
        <v>1</v>
      </c>
      <c r="M24" s="63">
        <f t="shared" si="6"/>
        <v>1</v>
      </c>
      <c r="N24">
        <f ca="1">shared_test+12</f>
        <v>12</v>
      </c>
      <c r="O24">
        <f ca="1">shared_test+13</f>
        <v>13</v>
      </c>
      <c r="P24">
        <f ca="1">shared_test+14</f>
        <v>14</v>
      </c>
      <c r="Q24">
        <f ca="1">shared_test+15</f>
        <v>15</v>
      </c>
    </row>
    <row r="25" spans="1:17">
      <c r="A25" s="43" t="s">
        <v>192</v>
      </c>
    </row>
  </sheetData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1"/>
  <sheetViews>
    <sheetView workbookViewId="0"/>
  </sheetViews>
  <sheetFormatPr defaultRowHeight="14.25"/>
  <cols>
    <col min="1" max="1" width="15.625" customWidth="1"/>
    <col min="2" max="2" width="8.625" customWidth="1"/>
    <col min="3" max="10" width="6.625" customWidth="1"/>
    <col min="11" max="14" width="5.625" customWidth="1"/>
  </cols>
  <sheetData>
    <row r="1" spans="1:14" ht="23.2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9.5">
      <c r="A3" s="26" t="s">
        <v>742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5" spans="1:14" ht="15.75">
      <c r="A5" s="27" t="s">
        <v>743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>
      <c r="A6" s="28" t="s">
        <v>744</v>
      </c>
      <c r="B6" s="28"/>
      <c r="C6" s="71" t="s">
        <v>745</v>
      </c>
      <c r="D6" s="74"/>
      <c r="E6" s="74"/>
      <c r="F6" s="75"/>
      <c r="G6" s="28" t="s">
        <v>746</v>
      </c>
      <c r="H6" s="28"/>
      <c r="I6" s="28"/>
      <c r="J6" s="28"/>
      <c r="K6" s="28" t="s">
        <v>747</v>
      </c>
      <c r="L6" s="28"/>
      <c r="M6" s="28"/>
      <c r="N6" s="28"/>
    </row>
    <row r="7" spans="1:14">
      <c r="C7" s="21">
        <f>A10+2</f>
        <v>3</v>
      </c>
      <c r="D7" s="22">
        <f>2-A10</f>
        <v>1</v>
      </c>
      <c r="E7" s="22">
        <f>A10*2</f>
        <v>2</v>
      </c>
      <c r="F7" s="23">
        <f>A10/2</f>
        <v>0.5</v>
      </c>
    </row>
    <row r="8" spans="1:14">
      <c r="A8" s="73" t="s">
        <v>748</v>
      </c>
      <c r="B8" s="18">
        <v>1</v>
      </c>
      <c r="C8" s="16">
        <f t="dataTable" ref="C8:F11" dt2D="0" dtr="0" r1="A10"/>
        <v>3</v>
      </c>
      <c r="D8" s="17">
        <v>1</v>
      </c>
      <c r="E8" s="17">
        <v>2</v>
      </c>
      <c r="F8" s="18">
        <v>0.5</v>
      </c>
      <c r="G8" s="16">
        <v>3</v>
      </c>
      <c r="H8" s="17">
        <v>1</v>
      </c>
      <c r="I8" s="17">
        <v>2</v>
      </c>
      <c r="J8" s="18">
        <v>0.5</v>
      </c>
      <c r="K8" s="60">
        <f t="shared" ref="K8:N11" si="0">IF(IF(AND(ISERROR(C8),ISERROR(G8)),ERROR.TYPE(C8)=ERROR.TYPE(G8),IF(AND(NOT(ISERROR(C8)),NOT(ISERROR(G8))),AND(ISBLANK(C8)=ISBLANK(G8),C8=G8))),1,"ERR!")</f>
        <v>1</v>
      </c>
      <c r="L8" s="65">
        <f t="shared" si="0"/>
        <v>1</v>
      </c>
      <c r="M8" s="65">
        <f t="shared" si="0"/>
        <v>1</v>
      </c>
      <c r="N8" s="61">
        <f t="shared" si="0"/>
        <v>1</v>
      </c>
    </row>
    <row r="9" spans="1:14">
      <c r="A9" s="71" t="s">
        <v>749</v>
      </c>
      <c r="B9" s="72">
        <v>2</v>
      </c>
      <c r="C9" s="19">
        <v>4</v>
      </c>
      <c r="D9" s="12">
        <v>0</v>
      </c>
      <c r="E9" s="12">
        <v>4</v>
      </c>
      <c r="F9" s="20">
        <v>1</v>
      </c>
      <c r="G9" s="19">
        <v>4</v>
      </c>
      <c r="H9" s="12">
        <v>0</v>
      </c>
      <c r="I9" s="12">
        <v>4</v>
      </c>
      <c r="J9" s="20">
        <v>1</v>
      </c>
      <c r="K9" s="66">
        <f t="shared" si="0"/>
        <v>1</v>
      </c>
      <c r="L9" s="64">
        <f t="shared" si="0"/>
        <v>1</v>
      </c>
      <c r="M9" s="64">
        <f t="shared" si="0"/>
        <v>1</v>
      </c>
      <c r="N9" s="67">
        <f t="shared" si="0"/>
        <v>1</v>
      </c>
    </row>
    <row r="10" spans="1:14">
      <c r="A10" s="21">
        <v>1</v>
      </c>
      <c r="B10" s="72">
        <v>3</v>
      </c>
      <c r="C10" s="19">
        <v>5</v>
      </c>
      <c r="D10" s="12">
        <v>-1</v>
      </c>
      <c r="E10" s="12">
        <v>6</v>
      </c>
      <c r="F10" s="20">
        <v>1.5</v>
      </c>
      <c r="G10" s="19">
        <v>5</v>
      </c>
      <c r="H10" s="12">
        <v>-1</v>
      </c>
      <c r="I10" s="12">
        <v>6</v>
      </c>
      <c r="J10" s="20">
        <v>1.5</v>
      </c>
      <c r="K10" s="66">
        <f t="shared" si="0"/>
        <v>1</v>
      </c>
      <c r="L10" s="64">
        <f t="shared" si="0"/>
        <v>1</v>
      </c>
      <c r="M10" s="64">
        <f t="shared" si="0"/>
        <v>1</v>
      </c>
      <c r="N10" s="67">
        <f t="shared" si="0"/>
        <v>1</v>
      </c>
    </row>
    <row r="11" spans="1:14">
      <c r="B11" s="70">
        <v>4</v>
      </c>
      <c r="C11" s="21">
        <v>6</v>
      </c>
      <c r="D11" s="22">
        <v>-2</v>
      </c>
      <c r="E11" s="22">
        <v>8</v>
      </c>
      <c r="F11" s="23">
        <v>2</v>
      </c>
      <c r="G11" s="21">
        <v>6</v>
      </c>
      <c r="H11" s="22">
        <v>-2</v>
      </c>
      <c r="I11" s="22">
        <v>8</v>
      </c>
      <c r="J11" s="23">
        <v>2</v>
      </c>
      <c r="K11" s="62">
        <f t="shared" si="0"/>
        <v>1</v>
      </c>
      <c r="L11" s="68">
        <f t="shared" si="0"/>
        <v>1</v>
      </c>
      <c r="M11" s="68">
        <f t="shared" si="0"/>
        <v>1</v>
      </c>
      <c r="N11" s="63">
        <f t="shared" si="0"/>
        <v>1</v>
      </c>
    </row>
    <row r="13" spans="1:14" ht="15.75">
      <c r="A13" s="27" t="s">
        <v>750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>
      <c r="A14" s="28" t="s">
        <v>744</v>
      </c>
      <c r="B14" s="28"/>
      <c r="C14" s="71" t="s">
        <v>748</v>
      </c>
      <c r="D14" s="74"/>
      <c r="E14" s="74"/>
      <c r="F14" s="75"/>
      <c r="G14" s="28" t="s">
        <v>746</v>
      </c>
      <c r="H14" s="28"/>
      <c r="I14" s="28"/>
      <c r="J14" s="28"/>
      <c r="K14" s="28" t="s">
        <v>747</v>
      </c>
      <c r="L14" s="28"/>
      <c r="M14" s="28"/>
      <c r="N14" s="28"/>
    </row>
    <row r="15" spans="1:14">
      <c r="C15" s="21">
        <v>1</v>
      </c>
      <c r="D15" s="22">
        <v>2</v>
      </c>
      <c r="E15" s="22">
        <v>3</v>
      </c>
      <c r="F15" s="23">
        <v>4</v>
      </c>
    </row>
    <row r="16" spans="1:14">
      <c r="A16" s="73" t="s">
        <v>745</v>
      </c>
      <c r="B16" s="18">
        <f>A18+2</f>
        <v>3</v>
      </c>
      <c r="C16" s="16">
        <f t="dataTable" ref="C16:F19" dt2D="0" dtr="1" r1="A18"/>
        <v>3</v>
      </c>
      <c r="D16" s="17">
        <v>4</v>
      </c>
      <c r="E16" s="17">
        <v>5</v>
      </c>
      <c r="F16" s="18">
        <v>6</v>
      </c>
      <c r="G16" s="16">
        <v>3</v>
      </c>
      <c r="H16" s="17">
        <v>4</v>
      </c>
      <c r="I16" s="17">
        <v>5</v>
      </c>
      <c r="J16" s="18">
        <v>6</v>
      </c>
      <c r="K16" s="60">
        <f t="shared" ref="K16:N19" si="1">IF(IF(AND(ISERROR(C16),ISERROR(G16)),ERROR.TYPE(C16)=ERROR.TYPE(G16),IF(AND(NOT(ISERROR(C16)),NOT(ISERROR(G16))),AND(ISBLANK(C16)=ISBLANK(G16),C16=G16))),1,"ERR!")</f>
        <v>1</v>
      </c>
      <c r="L16" s="65">
        <f t="shared" si="1"/>
        <v>1</v>
      </c>
      <c r="M16" s="65">
        <f t="shared" si="1"/>
        <v>1</v>
      </c>
      <c r="N16" s="61">
        <f t="shared" si="1"/>
        <v>1</v>
      </c>
    </row>
    <row r="17" spans="1:14">
      <c r="A17" s="71" t="s">
        <v>749</v>
      </c>
      <c r="B17" s="72">
        <f>2-A18</f>
        <v>1</v>
      </c>
      <c r="C17" s="19">
        <v>1</v>
      </c>
      <c r="D17" s="12">
        <v>0</v>
      </c>
      <c r="E17" s="12">
        <v>-1</v>
      </c>
      <c r="F17" s="20">
        <v>-2</v>
      </c>
      <c r="G17" s="19">
        <v>1</v>
      </c>
      <c r="H17" s="12">
        <v>0</v>
      </c>
      <c r="I17" s="12">
        <v>-1</v>
      </c>
      <c r="J17" s="20">
        <v>-2</v>
      </c>
      <c r="K17" s="66">
        <f t="shared" si="1"/>
        <v>1</v>
      </c>
      <c r="L17" s="64">
        <f t="shared" si="1"/>
        <v>1</v>
      </c>
      <c r="M17" s="64">
        <f t="shared" si="1"/>
        <v>1</v>
      </c>
      <c r="N17" s="67">
        <f t="shared" si="1"/>
        <v>1</v>
      </c>
    </row>
    <row r="18" spans="1:14">
      <c r="A18" s="21">
        <v>1</v>
      </c>
      <c r="B18" s="72">
        <f>A18*2</f>
        <v>2</v>
      </c>
      <c r="C18" s="19">
        <v>2</v>
      </c>
      <c r="D18" s="12">
        <v>4</v>
      </c>
      <c r="E18" s="12">
        <v>6</v>
      </c>
      <c r="F18" s="20">
        <v>8</v>
      </c>
      <c r="G18" s="19">
        <v>2</v>
      </c>
      <c r="H18" s="12">
        <v>4</v>
      </c>
      <c r="I18" s="12">
        <v>6</v>
      </c>
      <c r="J18" s="20">
        <v>8</v>
      </c>
      <c r="K18" s="66">
        <f t="shared" si="1"/>
        <v>1</v>
      </c>
      <c r="L18" s="64">
        <f t="shared" si="1"/>
        <v>1</v>
      </c>
      <c r="M18" s="64">
        <f t="shared" si="1"/>
        <v>1</v>
      </c>
      <c r="N18" s="67">
        <f t="shared" si="1"/>
        <v>1</v>
      </c>
    </row>
    <row r="19" spans="1:14">
      <c r="B19" s="70">
        <f>A18/2</f>
        <v>0.5</v>
      </c>
      <c r="C19" s="21">
        <v>0.5</v>
      </c>
      <c r="D19" s="22">
        <v>1</v>
      </c>
      <c r="E19" s="22">
        <v>1.5</v>
      </c>
      <c r="F19" s="23">
        <v>2</v>
      </c>
      <c r="G19" s="21">
        <v>0.5</v>
      </c>
      <c r="H19" s="22">
        <v>1</v>
      </c>
      <c r="I19" s="22">
        <v>1.5</v>
      </c>
      <c r="J19" s="23">
        <v>2</v>
      </c>
      <c r="K19" s="62">
        <f t="shared" si="1"/>
        <v>1</v>
      </c>
      <c r="L19" s="68">
        <f t="shared" si="1"/>
        <v>1</v>
      </c>
      <c r="M19" s="68">
        <f t="shared" si="1"/>
        <v>1</v>
      </c>
      <c r="N19" s="63">
        <f t="shared" si="1"/>
        <v>1</v>
      </c>
    </row>
    <row r="21" spans="1:14" ht="15.75">
      <c r="A21" s="27" t="s">
        <v>751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>
      <c r="A22" s="28" t="s">
        <v>744</v>
      </c>
      <c r="B22" s="69" t="s">
        <v>752</v>
      </c>
      <c r="C22" s="71" t="s">
        <v>748</v>
      </c>
      <c r="D22" s="74"/>
      <c r="E22" s="74"/>
      <c r="F22" s="75"/>
      <c r="G22" s="28" t="s">
        <v>746</v>
      </c>
      <c r="H22" s="28"/>
      <c r="I22" s="28"/>
      <c r="J22" s="28"/>
      <c r="K22" s="28" t="s">
        <v>747</v>
      </c>
      <c r="L22" s="28"/>
      <c r="M22" s="28"/>
      <c r="N22" s="28"/>
    </row>
    <row r="23" spans="1:14">
      <c r="B23" s="70">
        <f>A26^A27</f>
        <v>1</v>
      </c>
      <c r="C23" s="21">
        <v>1</v>
      </c>
      <c r="D23" s="22">
        <v>2</v>
      </c>
      <c r="E23" s="22">
        <v>3</v>
      </c>
      <c r="F23" s="23">
        <v>4</v>
      </c>
    </row>
    <row r="24" spans="1:14">
      <c r="A24" s="71" t="s">
        <v>748</v>
      </c>
      <c r="B24" s="18">
        <v>1</v>
      </c>
      <c r="C24" s="16">
        <f t="dataTable" ref="C24:F27" dt2D="1" dtr="0" r1="A26" r2="A27"/>
        <v>1</v>
      </c>
      <c r="D24" s="17">
        <v>2</v>
      </c>
      <c r="E24" s="17">
        <v>3</v>
      </c>
      <c r="F24" s="18">
        <v>4</v>
      </c>
      <c r="G24" s="16">
        <v>1</v>
      </c>
      <c r="H24" s="17">
        <v>2</v>
      </c>
      <c r="I24" s="17">
        <v>3</v>
      </c>
      <c r="J24" s="18">
        <v>4</v>
      </c>
      <c r="K24" s="60">
        <f t="shared" ref="K24:N27" si="2">IF(IF(AND(ISERROR(C24),ISERROR(G24)),ERROR.TYPE(C24)=ERROR.TYPE(G24),IF(AND(NOT(ISERROR(C24)),NOT(ISERROR(G24))),AND(ISBLANK(C24)=ISBLANK(G24),C24=G24))),1,"ERR!")</f>
        <v>1</v>
      </c>
      <c r="L24" s="65">
        <f t="shared" si="2"/>
        <v>1</v>
      </c>
      <c r="M24" s="65">
        <f t="shared" si="2"/>
        <v>1</v>
      </c>
      <c r="N24" s="61">
        <f t="shared" si="2"/>
        <v>1</v>
      </c>
    </row>
    <row r="25" spans="1:14">
      <c r="A25" s="69" t="s">
        <v>753</v>
      </c>
      <c r="B25" s="20">
        <v>2</v>
      </c>
      <c r="C25" s="19">
        <v>1</v>
      </c>
      <c r="D25" s="12">
        <v>4</v>
      </c>
      <c r="E25" s="12">
        <v>9</v>
      </c>
      <c r="F25" s="20">
        <v>16</v>
      </c>
      <c r="G25" s="19">
        <v>1</v>
      </c>
      <c r="H25" s="12">
        <v>4</v>
      </c>
      <c r="I25" s="12">
        <v>9</v>
      </c>
      <c r="J25" s="20">
        <v>16</v>
      </c>
      <c r="K25" s="66">
        <f t="shared" si="2"/>
        <v>1</v>
      </c>
      <c r="L25" s="64">
        <f t="shared" si="2"/>
        <v>1</v>
      </c>
      <c r="M25" s="64">
        <f t="shared" si="2"/>
        <v>1</v>
      </c>
      <c r="N25" s="67">
        <f t="shared" si="2"/>
        <v>1</v>
      </c>
    </row>
    <row r="26" spans="1:14">
      <c r="A26" s="72">
        <v>1</v>
      </c>
      <c r="B26" s="20">
        <v>3</v>
      </c>
      <c r="C26" s="19">
        <v>1</v>
      </c>
      <c r="D26" s="12">
        <v>8</v>
      </c>
      <c r="E26" s="12">
        <v>27</v>
      </c>
      <c r="F26" s="20">
        <v>64</v>
      </c>
      <c r="G26" s="19">
        <v>1</v>
      </c>
      <c r="H26" s="12">
        <v>8</v>
      </c>
      <c r="I26" s="12">
        <v>27</v>
      </c>
      <c r="J26" s="20">
        <v>64</v>
      </c>
      <c r="K26" s="66">
        <f t="shared" si="2"/>
        <v>1</v>
      </c>
      <c r="L26" s="64">
        <f t="shared" si="2"/>
        <v>1</v>
      </c>
      <c r="M26" s="64">
        <f t="shared" si="2"/>
        <v>1</v>
      </c>
      <c r="N26" s="67">
        <f t="shared" si="2"/>
        <v>1</v>
      </c>
    </row>
    <row r="27" spans="1:14">
      <c r="A27" s="70">
        <v>1</v>
      </c>
      <c r="B27" s="23">
        <v>4</v>
      </c>
      <c r="C27" s="21">
        <v>1</v>
      </c>
      <c r="D27" s="22">
        <v>16</v>
      </c>
      <c r="E27" s="22">
        <v>81</v>
      </c>
      <c r="F27" s="23">
        <v>256</v>
      </c>
      <c r="G27" s="21">
        <v>1</v>
      </c>
      <c r="H27" s="22">
        <v>16</v>
      </c>
      <c r="I27" s="22">
        <v>81</v>
      </c>
      <c r="J27" s="23">
        <v>256</v>
      </c>
      <c r="K27" s="62">
        <f t="shared" si="2"/>
        <v>1</v>
      </c>
      <c r="L27" s="68">
        <f t="shared" si="2"/>
        <v>1</v>
      </c>
      <c r="M27" s="68">
        <f t="shared" si="2"/>
        <v>1</v>
      </c>
      <c r="N27" s="63">
        <f t="shared" si="2"/>
        <v>1</v>
      </c>
    </row>
    <row r="29" spans="1:14" ht="15.75">
      <c r="A29" s="27" t="s">
        <v>754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>
      <c r="A30" s="28" t="s">
        <v>744</v>
      </c>
      <c r="B30" s="28"/>
      <c r="C30" s="71" t="s">
        <v>745</v>
      </c>
      <c r="D30" s="74"/>
      <c r="E30" s="74"/>
      <c r="F30" s="75"/>
      <c r="G30" s="28" t="s">
        <v>746</v>
      </c>
      <c r="H30" s="28"/>
      <c r="I30" s="28"/>
      <c r="J30" s="28"/>
      <c r="K30" s="28" t="s">
        <v>747</v>
      </c>
      <c r="L30" s="28"/>
      <c r="M30" s="28"/>
      <c r="N30" s="28"/>
    </row>
    <row r="31" spans="1:14">
      <c r="C31" s="21" t="e">
        <f>#REF!+2</f>
        <v>#REF!</v>
      </c>
      <c r="D31" s="22" t="e">
        <f>2-#REF!</f>
        <v>#REF!</v>
      </c>
      <c r="E31" s="22" t="e">
        <f>#REF!*2</f>
        <v>#REF!</v>
      </c>
      <c r="F31" s="23" t="e">
        <f>#REF!/2</f>
        <v>#REF!</v>
      </c>
    </row>
    <row r="32" spans="1:14">
      <c r="A32" s="73" t="s">
        <v>748</v>
      </c>
      <c r="B32" s="18">
        <v>1</v>
      </c>
      <c r="C32" s="16" t="e">
        <f t="dataTable" ref="C32:F35" dt2D="0" dtr="0" del1="1" r1="XFD65536"/>
        <v>#REF!</v>
      </c>
      <c r="D32" s="17" t="e">
        <v>#REF!</v>
      </c>
      <c r="E32" s="17" t="e">
        <v>#REF!</v>
      </c>
      <c r="F32" s="18" t="e">
        <v>#REF!</v>
      </c>
      <c r="G32" s="16" t="e">
        <v>#REF!</v>
      </c>
      <c r="H32" s="17" t="e">
        <v>#REF!</v>
      </c>
      <c r="I32" s="17" t="e">
        <v>#REF!</v>
      </c>
      <c r="J32" s="18" t="e">
        <v>#REF!</v>
      </c>
      <c r="K32" s="60">
        <f t="shared" ref="K32:N35" si="3">IF(IF(AND(ISERROR(C32),ISERROR(G32)),ERROR.TYPE(C32)=ERROR.TYPE(G32),IF(AND(NOT(ISERROR(C32)),NOT(ISERROR(G32))),AND(ISBLANK(C32)=ISBLANK(G32),C32=G32))),1,"ERR!")</f>
        <v>1</v>
      </c>
      <c r="L32" s="65">
        <f t="shared" si="3"/>
        <v>1</v>
      </c>
      <c r="M32" s="65">
        <f t="shared" si="3"/>
        <v>1</v>
      </c>
      <c r="N32" s="61">
        <f t="shared" si="3"/>
        <v>1</v>
      </c>
    </row>
    <row r="33" spans="1:14">
      <c r="B33" s="72">
        <v>2</v>
      </c>
      <c r="C33" s="19" t="e">
        <v>#REF!</v>
      </c>
      <c r="D33" s="12" t="e">
        <v>#REF!</v>
      </c>
      <c r="E33" s="12" t="e">
        <v>#REF!</v>
      </c>
      <c r="F33" s="20" t="e">
        <v>#REF!</v>
      </c>
      <c r="G33" s="19" t="e">
        <v>#REF!</v>
      </c>
      <c r="H33" s="12" t="e">
        <v>#REF!</v>
      </c>
      <c r="I33" s="12" t="e">
        <v>#REF!</v>
      </c>
      <c r="J33" s="20" t="e">
        <v>#REF!</v>
      </c>
      <c r="K33" s="66">
        <f t="shared" si="3"/>
        <v>1</v>
      </c>
      <c r="L33" s="64">
        <f t="shared" si="3"/>
        <v>1</v>
      </c>
      <c r="M33" s="64">
        <f t="shared" si="3"/>
        <v>1</v>
      </c>
      <c r="N33" s="67">
        <f t="shared" si="3"/>
        <v>1</v>
      </c>
    </row>
    <row r="34" spans="1:14">
      <c r="B34" s="72">
        <v>3</v>
      </c>
      <c r="C34" s="19" t="e">
        <v>#REF!</v>
      </c>
      <c r="D34" s="12" t="e">
        <v>#REF!</v>
      </c>
      <c r="E34" s="12" t="e">
        <v>#REF!</v>
      </c>
      <c r="F34" s="20" t="e">
        <v>#REF!</v>
      </c>
      <c r="G34" s="19" t="e">
        <v>#REF!</v>
      </c>
      <c r="H34" s="12" t="e">
        <v>#REF!</v>
      </c>
      <c r="I34" s="12" t="e">
        <v>#REF!</v>
      </c>
      <c r="J34" s="20" t="e">
        <v>#REF!</v>
      </c>
      <c r="K34" s="66">
        <f t="shared" si="3"/>
        <v>1</v>
      </c>
      <c r="L34" s="64">
        <f t="shared" si="3"/>
        <v>1</v>
      </c>
      <c r="M34" s="64">
        <f t="shared" si="3"/>
        <v>1</v>
      </c>
      <c r="N34" s="67">
        <f t="shared" si="3"/>
        <v>1</v>
      </c>
    </row>
    <row r="35" spans="1:14">
      <c r="B35" s="70">
        <v>4</v>
      </c>
      <c r="C35" s="21" t="e">
        <v>#REF!</v>
      </c>
      <c r="D35" s="22" t="e">
        <v>#REF!</v>
      </c>
      <c r="E35" s="22" t="e">
        <v>#REF!</v>
      </c>
      <c r="F35" s="23" t="e">
        <v>#REF!</v>
      </c>
      <c r="G35" s="21" t="e">
        <v>#REF!</v>
      </c>
      <c r="H35" s="22" t="e">
        <v>#REF!</v>
      </c>
      <c r="I35" s="22" t="e">
        <v>#REF!</v>
      </c>
      <c r="J35" s="23" t="e">
        <v>#REF!</v>
      </c>
      <c r="K35" s="62">
        <f t="shared" si="3"/>
        <v>1</v>
      </c>
      <c r="L35" s="68">
        <f t="shared" si="3"/>
        <v>1</v>
      </c>
      <c r="M35" s="68">
        <f t="shared" si="3"/>
        <v>1</v>
      </c>
      <c r="N35" s="63">
        <f t="shared" si="3"/>
        <v>1</v>
      </c>
    </row>
    <row r="37" spans="1:14" ht="15.75">
      <c r="A37" s="27" t="s">
        <v>756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>
      <c r="A38" s="28" t="s">
        <v>744</v>
      </c>
      <c r="B38" s="28"/>
      <c r="C38" s="71" t="s">
        <v>748</v>
      </c>
      <c r="D38" s="74"/>
      <c r="E38" s="74"/>
      <c r="F38" s="75"/>
      <c r="G38" s="28" t="s">
        <v>746</v>
      </c>
      <c r="H38" s="28"/>
      <c r="I38" s="28"/>
      <c r="J38" s="28"/>
      <c r="K38" s="28" t="s">
        <v>747</v>
      </c>
      <c r="L38" s="28"/>
      <c r="M38" s="28"/>
      <c r="N38" s="28"/>
    </row>
    <row r="39" spans="1:14">
      <c r="C39" s="21">
        <v>1</v>
      </c>
      <c r="D39" s="22">
        <v>2</v>
      </c>
      <c r="E39" s="22">
        <v>3</v>
      </c>
      <c r="F39" s="23">
        <v>4</v>
      </c>
    </row>
    <row r="40" spans="1:14">
      <c r="A40" s="73" t="s">
        <v>745</v>
      </c>
      <c r="B40" s="18" t="e">
        <f>#REF!+2</f>
        <v>#REF!</v>
      </c>
      <c r="C40" s="16" t="e">
        <f t="dataTable" ref="C40:F43" dt2D="0" dtr="1" del1="1" r1="XFD65536"/>
        <v>#REF!</v>
      </c>
      <c r="D40" s="17" t="e">
        <v>#REF!</v>
      </c>
      <c r="E40" s="17" t="e">
        <v>#REF!</v>
      </c>
      <c r="F40" s="18" t="e">
        <v>#REF!</v>
      </c>
      <c r="G40" s="16" t="e">
        <v>#REF!</v>
      </c>
      <c r="H40" s="17" t="e">
        <v>#REF!</v>
      </c>
      <c r="I40" s="17" t="e">
        <v>#REF!</v>
      </c>
      <c r="J40" s="18" t="e">
        <v>#REF!</v>
      </c>
      <c r="K40" s="60">
        <f t="shared" ref="K40:N43" si="4">IF(IF(AND(ISERROR(C40),ISERROR(G40)),ERROR.TYPE(C40)=ERROR.TYPE(G40),IF(AND(NOT(ISERROR(C40)),NOT(ISERROR(G40))),AND(ISBLANK(C40)=ISBLANK(G40),C40=G40))),1,"ERR!")</f>
        <v>1</v>
      </c>
      <c r="L40" s="65">
        <f t="shared" si="4"/>
        <v>1</v>
      </c>
      <c r="M40" s="65">
        <f t="shared" si="4"/>
        <v>1</v>
      </c>
      <c r="N40" s="61">
        <f t="shared" si="4"/>
        <v>1</v>
      </c>
    </row>
    <row r="41" spans="1:14">
      <c r="B41" s="72" t="e">
        <f>2-#REF!</f>
        <v>#REF!</v>
      </c>
      <c r="C41" s="19" t="e">
        <v>#REF!</v>
      </c>
      <c r="D41" s="12" t="e">
        <v>#REF!</v>
      </c>
      <c r="E41" s="12" t="e">
        <v>#REF!</v>
      </c>
      <c r="F41" s="20" t="e">
        <v>#REF!</v>
      </c>
      <c r="G41" s="19" t="e">
        <v>#REF!</v>
      </c>
      <c r="H41" s="12" t="e">
        <v>#REF!</v>
      </c>
      <c r="I41" s="12" t="e">
        <v>#REF!</v>
      </c>
      <c r="J41" s="20" t="e">
        <v>#REF!</v>
      </c>
      <c r="K41" s="66">
        <f t="shared" si="4"/>
        <v>1</v>
      </c>
      <c r="L41" s="64">
        <f t="shared" si="4"/>
        <v>1</v>
      </c>
      <c r="M41" s="64">
        <f t="shared" si="4"/>
        <v>1</v>
      </c>
      <c r="N41" s="67">
        <f t="shared" si="4"/>
        <v>1</v>
      </c>
    </row>
    <row r="42" spans="1:14">
      <c r="B42" s="72" t="e">
        <f>#REF!*2</f>
        <v>#REF!</v>
      </c>
      <c r="C42" s="19" t="e">
        <v>#REF!</v>
      </c>
      <c r="D42" s="12" t="e">
        <v>#REF!</v>
      </c>
      <c r="E42" s="12" t="e">
        <v>#REF!</v>
      </c>
      <c r="F42" s="20" t="e">
        <v>#REF!</v>
      </c>
      <c r="G42" s="19" t="e">
        <v>#REF!</v>
      </c>
      <c r="H42" s="12" t="e">
        <v>#REF!</v>
      </c>
      <c r="I42" s="12" t="e">
        <v>#REF!</v>
      </c>
      <c r="J42" s="20" t="e">
        <v>#REF!</v>
      </c>
      <c r="K42" s="66">
        <f t="shared" si="4"/>
        <v>1</v>
      </c>
      <c r="L42" s="64">
        <f t="shared" si="4"/>
        <v>1</v>
      </c>
      <c r="M42" s="64">
        <f t="shared" si="4"/>
        <v>1</v>
      </c>
      <c r="N42" s="67">
        <f t="shared" si="4"/>
        <v>1</v>
      </c>
    </row>
    <row r="43" spans="1:14">
      <c r="B43" s="70" t="e">
        <f>#REF!/2</f>
        <v>#REF!</v>
      </c>
      <c r="C43" s="21" t="e">
        <v>#REF!</v>
      </c>
      <c r="D43" s="22" t="e">
        <v>#REF!</v>
      </c>
      <c r="E43" s="22" t="e">
        <v>#REF!</v>
      </c>
      <c r="F43" s="23" t="e">
        <v>#REF!</v>
      </c>
      <c r="G43" s="21" t="e">
        <v>#REF!</v>
      </c>
      <c r="H43" s="22" t="e">
        <v>#REF!</v>
      </c>
      <c r="I43" s="22" t="e">
        <v>#REF!</v>
      </c>
      <c r="J43" s="23" t="e">
        <v>#REF!</v>
      </c>
      <c r="K43" s="62">
        <f t="shared" si="4"/>
        <v>1</v>
      </c>
      <c r="L43" s="68">
        <f t="shared" si="4"/>
        <v>1</v>
      </c>
      <c r="M43" s="68">
        <f t="shared" si="4"/>
        <v>1</v>
      </c>
      <c r="N43" s="63">
        <f t="shared" si="4"/>
        <v>1</v>
      </c>
    </row>
    <row r="45" spans="1:14" ht="15.75">
      <c r="A45" s="27" t="s">
        <v>755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4">
      <c r="A46" s="28" t="s">
        <v>744</v>
      </c>
      <c r="B46" s="69" t="s">
        <v>752</v>
      </c>
      <c r="C46" s="71" t="s">
        <v>748</v>
      </c>
      <c r="D46" s="74"/>
      <c r="E46" s="74"/>
      <c r="F46" s="75"/>
      <c r="G46" s="28" t="s">
        <v>746</v>
      </c>
      <c r="H46" s="28"/>
      <c r="I46" s="28"/>
      <c r="J46" s="28"/>
      <c r="K46" s="28" t="s">
        <v>747</v>
      </c>
      <c r="L46" s="28"/>
      <c r="M46" s="28"/>
      <c r="N46" s="28"/>
    </row>
    <row r="47" spans="1:14">
      <c r="B47" s="70" t="e">
        <f>#REF!^#REF!</f>
        <v>#REF!</v>
      </c>
      <c r="C47" s="21">
        <v>1</v>
      </c>
      <c r="D47" s="22">
        <v>2</v>
      </c>
      <c r="E47" s="22">
        <v>3</v>
      </c>
      <c r="F47" s="23">
        <v>4</v>
      </c>
    </row>
    <row r="48" spans="1:14">
      <c r="A48" s="73" t="s">
        <v>748</v>
      </c>
      <c r="B48" s="18">
        <v>1</v>
      </c>
      <c r="C48" s="16" t="e">
        <f t="dataTable" ref="C48:F51" dt2D="1" dtr="0" del1="1" del2="1" r1="XFD65536" r2="XFD65536"/>
        <v>#REF!</v>
      </c>
      <c r="D48" s="17" t="e">
        <v>#REF!</v>
      </c>
      <c r="E48" s="17" t="e">
        <v>#REF!</v>
      </c>
      <c r="F48" s="17" t="e">
        <v>#REF!</v>
      </c>
      <c r="G48" s="16" t="e">
        <v>#REF!</v>
      </c>
      <c r="H48" s="17" t="e">
        <v>#REF!</v>
      </c>
      <c r="I48" s="17" t="e">
        <v>#REF!</v>
      </c>
      <c r="J48" s="18" t="e">
        <v>#REF!</v>
      </c>
      <c r="K48" s="65">
        <f t="shared" ref="K48:N51" si="5">IF(IF(AND(ISERROR(C48),ISERROR(G48)),ERROR.TYPE(C48)=ERROR.TYPE(G48),IF(AND(NOT(ISERROR(C48)),NOT(ISERROR(G48))),AND(ISBLANK(C48)=ISBLANK(G48),C48=G48))),1,"ERR!")</f>
        <v>1</v>
      </c>
      <c r="L48" s="65">
        <f t="shared" si="5"/>
        <v>1</v>
      </c>
      <c r="M48" s="65">
        <f t="shared" si="5"/>
        <v>1</v>
      </c>
      <c r="N48" s="61">
        <f t="shared" si="5"/>
        <v>1</v>
      </c>
    </row>
    <row r="49" spans="2:14">
      <c r="B49" s="72">
        <v>2</v>
      </c>
      <c r="C49" s="19" t="e">
        <v>#REF!</v>
      </c>
      <c r="D49" s="12" t="e">
        <v>#REF!</v>
      </c>
      <c r="E49" s="12" t="e">
        <v>#REF!</v>
      </c>
      <c r="F49" s="12" t="e">
        <v>#REF!</v>
      </c>
      <c r="G49" s="19" t="e">
        <v>#REF!</v>
      </c>
      <c r="H49" s="12" t="e">
        <v>#REF!</v>
      </c>
      <c r="I49" s="12" t="e">
        <v>#REF!</v>
      </c>
      <c r="J49" s="20" t="e">
        <v>#REF!</v>
      </c>
      <c r="K49" s="64">
        <f t="shared" si="5"/>
        <v>1</v>
      </c>
      <c r="L49" s="64">
        <f t="shared" si="5"/>
        <v>1</v>
      </c>
      <c r="M49" s="64">
        <f t="shared" si="5"/>
        <v>1</v>
      </c>
      <c r="N49" s="67">
        <f t="shared" si="5"/>
        <v>1</v>
      </c>
    </row>
    <row r="50" spans="2:14">
      <c r="B50" s="72">
        <v>3</v>
      </c>
      <c r="C50" s="19" t="e">
        <v>#REF!</v>
      </c>
      <c r="D50" s="12" t="e">
        <v>#REF!</v>
      </c>
      <c r="E50" s="12" t="e">
        <v>#REF!</v>
      </c>
      <c r="F50" s="12" t="e">
        <v>#REF!</v>
      </c>
      <c r="G50" s="19" t="e">
        <v>#REF!</v>
      </c>
      <c r="H50" s="12" t="e">
        <v>#REF!</v>
      </c>
      <c r="I50" s="12" t="e">
        <v>#REF!</v>
      </c>
      <c r="J50" s="20" t="e">
        <v>#REF!</v>
      </c>
      <c r="K50" s="64">
        <f t="shared" si="5"/>
        <v>1</v>
      </c>
      <c r="L50" s="64">
        <f t="shared" si="5"/>
        <v>1</v>
      </c>
      <c r="M50" s="64">
        <f t="shared" si="5"/>
        <v>1</v>
      </c>
      <c r="N50" s="67">
        <f t="shared" si="5"/>
        <v>1</v>
      </c>
    </row>
    <row r="51" spans="2:14">
      <c r="B51" s="70">
        <v>4</v>
      </c>
      <c r="C51" s="21" t="e">
        <v>#REF!</v>
      </c>
      <c r="D51" s="22" t="e">
        <v>#REF!</v>
      </c>
      <c r="E51" s="22" t="e">
        <v>#REF!</v>
      </c>
      <c r="F51" s="22" t="e">
        <v>#REF!</v>
      </c>
      <c r="G51" s="21" t="e">
        <v>#REF!</v>
      </c>
      <c r="H51" s="22" t="e">
        <v>#REF!</v>
      </c>
      <c r="I51" s="22" t="e">
        <v>#REF!</v>
      </c>
      <c r="J51" s="23" t="e">
        <v>#REF!</v>
      </c>
      <c r="K51" s="68">
        <f t="shared" si="5"/>
        <v>1</v>
      </c>
      <c r="L51" s="68">
        <f t="shared" si="5"/>
        <v>1</v>
      </c>
      <c r="M51" s="68">
        <f t="shared" si="5"/>
        <v>1</v>
      </c>
      <c r="N51" s="63">
        <f t="shared" si="5"/>
        <v>1</v>
      </c>
    </row>
  </sheetData>
  <phoneticPr fontId="27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Cell</vt:lpstr>
      <vt:lpstr>NLR</vt:lpstr>
      <vt:lpstr>Param</vt:lpstr>
      <vt:lpstr>Functions</vt:lpstr>
      <vt:lpstr>Array</vt:lpstr>
      <vt:lpstr>Shared</vt:lpstr>
      <vt:lpstr>Table</vt:lpstr>
      <vt:lpstr>shared_test</vt:lpstr>
    </vt:vector>
  </TitlesOfParts>
  <Company>Star Office Software Entwicklungs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</dc:creator>
  <cp:lastModifiedBy>Sun Microsystems GmbH</cp:lastModifiedBy>
  <dcterms:created xsi:type="dcterms:W3CDTF">2004-10-22T12:17:08Z</dcterms:created>
  <dcterms:modified xsi:type="dcterms:W3CDTF">2008-11-27T10:47:15Z</dcterms:modified>
</cp:coreProperties>
</file>